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240" yWindow="105" windowWidth="14805" windowHeight="8010" activeTab="2"/>
  </bookViews>
  <sheets>
    <sheet name="2015 год" sheetId="1" r:id="rId1"/>
    <sheet name="2016 год" sheetId="2" r:id="rId2"/>
    <sheet name="2017 год" sheetId="4" r:id="rId3"/>
  </sheets>
  <externalReferences>
    <externalReference r:id="rId4"/>
    <externalReference r:id="rId5"/>
    <externalReference r:id="rId6"/>
  </externalReferences>
  <definedNames>
    <definedName name="_xlnm.Print_Area" localSheetId="0">'2015 год'!$A$1:$G$393</definedName>
    <definedName name="_xlnm.Print_Area" localSheetId="1">'2016 год'!$A$1:$G$398</definedName>
    <definedName name="_xlnm.Print_Area" localSheetId="2">'2017 год'!$A$1:$G$395</definedName>
  </definedNames>
  <calcPr calcId="152511"/>
</workbook>
</file>

<file path=xl/calcChain.xml><?xml version="1.0" encoding="utf-8"?>
<calcChain xmlns="http://schemas.openxmlformats.org/spreadsheetml/2006/main">
  <c r="H69" i="4" l="1"/>
  <c r="H294" i="4"/>
  <c r="G49" i="4" l="1"/>
  <c r="G375" i="4" l="1"/>
  <c r="I372" i="4"/>
  <c r="I294" i="4" l="1"/>
  <c r="I385" i="4" l="1"/>
  <c r="J385" i="4" l="1"/>
  <c r="H385" i="4" l="1"/>
  <c r="K385" i="4"/>
  <c r="L385" i="4" s="1"/>
  <c r="G380" i="4"/>
  <c r="G381" i="4"/>
  <c r="G382" i="4"/>
  <c r="G383" i="4"/>
  <c r="G379" i="4"/>
  <c r="G377" i="4"/>
  <c r="G376" i="4"/>
  <c r="J372" i="4" l="1"/>
  <c r="K372" i="4" s="1"/>
  <c r="H372" i="4"/>
  <c r="J364" i="4"/>
  <c r="J345" i="4"/>
  <c r="J338" i="4"/>
  <c r="I343" i="4"/>
  <c r="I338" i="4" s="1"/>
  <c r="J325" i="4"/>
  <c r="H325" i="4"/>
  <c r="L372" i="4" l="1"/>
  <c r="H284" i="4"/>
  <c r="J284" i="4"/>
  <c r="J273" i="4"/>
  <c r="J255" i="4"/>
  <c r="I255" i="4"/>
  <c r="H255" i="4"/>
  <c r="J239" i="4"/>
  <c r="I239" i="4"/>
  <c r="H239" i="4"/>
  <c r="J215" i="4"/>
  <c r="H215" i="4"/>
  <c r="I226" i="4"/>
  <c r="I215" i="4" s="1"/>
  <c r="H158" i="4"/>
  <c r="J158" i="4"/>
  <c r="J294" i="4" l="1"/>
  <c r="I177" i="4" l="1"/>
  <c r="I158" i="4" s="1"/>
  <c r="J309" i="4" l="1"/>
  <c r="H309" i="4"/>
  <c r="G323" i="4"/>
  <c r="J136" i="4"/>
  <c r="I136" i="4" l="1"/>
  <c r="H136" i="4"/>
  <c r="J123" i="4" l="1"/>
  <c r="I123" i="4"/>
  <c r="J108" i="4"/>
  <c r="H108" i="4"/>
  <c r="J69" i="4"/>
  <c r="H42" i="4"/>
  <c r="J5" i="4"/>
  <c r="J42" i="4"/>
  <c r="G324" i="4" l="1"/>
  <c r="G321" i="4"/>
  <c r="G320" i="4"/>
  <c r="G318" i="4"/>
  <c r="G395" i="4" l="1"/>
  <c r="G394" i="4"/>
  <c r="G391" i="4"/>
  <c r="G390" i="4"/>
  <c r="G389" i="4"/>
  <c r="G388" i="4"/>
  <c r="G387" i="4"/>
  <c r="G386" i="4"/>
  <c r="G384" i="4"/>
  <c r="G374" i="4"/>
  <c r="G378" i="4"/>
  <c r="G373" i="4"/>
  <c r="G272" i="4" l="1"/>
  <c r="G271" i="4"/>
  <c r="G270" i="4"/>
  <c r="G262" i="4"/>
  <c r="G266" i="4"/>
  <c r="G264" i="4"/>
  <c r="G258" i="4"/>
  <c r="G252" i="4" l="1"/>
  <c r="G250" i="4"/>
  <c r="G249" i="4"/>
  <c r="G247" i="4"/>
  <c r="A247" i="4"/>
  <c r="G246" i="4"/>
  <c r="G234" i="4"/>
  <c r="G226" i="4"/>
  <c r="G211" i="4"/>
  <c r="G205" i="4"/>
  <c r="G204" i="4"/>
  <c r="G199" i="4"/>
  <c r="G198" i="4"/>
  <c r="G196" i="4"/>
  <c r="G197" i="4"/>
  <c r="G195" i="4"/>
  <c r="G194" i="4"/>
  <c r="G193" i="4"/>
  <c r="G191" i="4"/>
  <c r="G190" i="4"/>
  <c r="G182" i="4"/>
  <c r="G181" i="4"/>
  <c r="G171" i="4"/>
  <c r="G170" i="4"/>
  <c r="G169" i="4"/>
  <c r="G168" i="4"/>
  <c r="G167" i="4"/>
  <c r="G165" i="4"/>
  <c r="A165" i="4"/>
  <c r="G151" i="4"/>
  <c r="G95" i="4"/>
  <c r="G92" i="4"/>
  <c r="G61" i="4"/>
  <c r="G60" i="4"/>
  <c r="G32" i="4"/>
  <c r="G371" i="4"/>
  <c r="G370" i="4"/>
  <c r="G369" i="4"/>
  <c r="G368" i="4"/>
  <c r="G367" i="4"/>
  <c r="G366" i="4"/>
  <c r="I365" i="4"/>
  <c r="G365" i="4"/>
  <c r="I364" i="4"/>
  <c r="H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I345" i="4"/>
  <c r="H345" i="4"/>
  <c r="G344" i="4"/>
  <c r="G343" i="4"/>
  <c r="G342" i="4"/>
  <c r="G341" i="4"/>
  <c r="G340" i="4"/>
  <c r="G339" i="4"/>
  <c r="H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I325" i="4"/>
  <c r="G319" i="4"/>
  <c r="G322" i="4"/>
  <c r="G317" i="4"/>
  <c r="G316" i="4"/>
  <c r="G315" i="4"/>
  <c r="G314" i="4"/>
  <c r="G313" i="4"/>
  <c r="I312" i="4"/>
  <c r="G312" i="4"/>
  <c r="G311" i="4"/>
  <c r="I310" i="4"/>
  <c r="G310" i="4"/>
  <c r="G308" i="4"/>
  <c r="G307" i="4"/>
  <c r="G306" i="4"/>
  <c r="G304" i="4"/>
  <c r="G301" i="4"/>
  <c r="G300" i="4"/>
  <c r="G299" i="4"/>
  <c r="G298" i="4"/>
  <c r="G297" i="4"/>
  <c r="G296" i="4"/>
  <c r="G295" i="4"/>
  <c r="G290" i="4"/>
  <c r="G289" i="4"/>
  <c r="G288" i="4"/>
  <c r="G287" i="4"/>
  <c r="G286" i="4"/>
  <c r="G285" i="4"/>
  <c r="I284" i="4"/>
  <c r="G283" i="4"/>
  <c r="G282" i="4"/>
  <c r="G281" i="4"/>
  <c r="I280" i="4"/>
  <c r="I273" i="4" s="1"/>
  <c r="G280" i="4"/>
  <c r="G278" i="4"/>
  <c r="G277" i="4"/>
  <c r="G276" i="4"/>
  <c r="G275" i="4"/>
  <c r="G274" i="4"/>
  <c r="H273" i="4"/>
  <c r="G269" i="4"/>
  <c r="G268" i="4"/>
  <c r="G260" i="4"/>
  <c r="G265" i="4"/>
  <c r="G267" i="4"/>
  <c r="G263" i="4"/>
  <c r="G261" i="4"/>
  <c r="G259" i="4"/>
  <c r="G257" i="4"/>
  <c r="G256" i="4"/>
  <c r="G254" i="4"/>
  <c r="G253" i="4"/>
  <c r="G251" i="4"/>
  <c r="G245" i="4"/>
  <c r="G244" i="4"/>
  <c r="G242" i="4"/>
  <c r="G241" i="4"/>
  <c r="A241" i="4"/>
  <c r="A242" i="4" s="1"/>
  <c r="G240" i="4"/>
  <c r="G233" i="4"/>
  <c r="G232" i="4"/>
  <c r="G231" i="4"/>
  <c r="G230" i="4"/>
  <c r="G229" i="4"/>
  <c r="G228" i="4"/>
  <c r="G225" i="4"/>
  <c r="G224" i="4"/>
  <c r="G221" i="4"/>
  <c r="G220" i="4"/>
  <c r="G219" i="4"/>
  <c r="G218" i="4"/>
  <c r="G217" i="4"/>
  <c r="G216" i="4"/>
  <c r="G214" i="4"/>
  <c r="G213" i="4"/>
  <c r="G212" i="4"/>
  <c r="G210" i="4"/>
  <c r="G207" i="4"/>
  <c r="G206" i="4"/>
  <c r="G203" i="4"/>
  <c r="G202" i="4"/>
  <c r="G200" i="4"/>
  <c r="G189" i="4"/>
  <c r="G188" i="4"/>
  <c r="G187" i="4"/>
  <c r="G186" i="4"/>
  <c r="G180" i="4"/>
  <c r="G179" i="4"/>
  <c r="G177" i="4"/>
  <c r="G164" i="4"/>
  <c r="G163" i="4"/>
  <c r="G162" i="4"/>
  <c r="G161" i="4"/>
  <c r="G160" i="4"/>
  <c r="A160" i="4"/>
  <c r="A161" i="4" s="1"/>
  <c r="A162" i="4" s="1"/>
  <c r="A163" i="4" s="1"/>
  <c r="G159" i="4"/>
  <c r="G157" i="4"/>
  <c r="G156" i="4"/>
  <c r="G155" i="4"/>
  <c r="G154" i="4"/>
  <c r="I153" i="4"/>
  <c r="G153" i="4"/>
  <c r="G152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5" i="4"/>
  <c r="G134" i="4"/>
  <c r="G133" i="4"/>
  <c r="E132" i="4"/>
  <c r="G132" i="4" s="1"/>
  <c r="G131" i="4"/>
  <c r="G130" i="4"/>
  <c r="G129" i="4"/>
  <c r="G128" i="4"/>
  <c r="I127" i="4"/>
  <c r="G127" i="4"/>
  <c r="G126" i="4"/>
  <c r="G125" i="4"/>
  <c r="G124" i="4"/>
  <c r="K123" i="4"/>
  <c r="H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I108" i="4"/>
  <c r="G107" i="4"/>
  <c r="G106" i="4"/>
  <c r="G105" i="4"/>
  <c r="G104" i="4"/>
  <c r="I103" i="4"/>
  <c r="G103" i="4"/>
  <c r="G102" i="4"/>
  <c r="G101" i="4"/>
  <c r="I100" i="4"/>
  <c r="G100" i="4"/>
  <c r="G99" i="4"/>
  <c r="G98" i="4"/>
  <c r="I97" i="4"/>
  <c r="G97" i="4"/>
  <c r="G96" i="4"/>
  <c r="G94" i="4"/>
  <c r="G93" i="4"/>
  <c r="I92" i="4"/>
  <c r="G91" i="4"/>
  <c r="G90" i="4"/>
  <c r="G89" i="4"/>
  <c r="G88" i="4"/>
  <c r="G87" i="4"/>
  <c r="I86" i="4"/>
  <c r="G86" i="4"/>
  <c r="G85" i="4"/>
  <c r="G84" i="4"/>
  <c r="G83" i="4"/>
  <c r="G82" i="4"/>
  <c r="G81" i="4"/>
  <c r="G80" i="4"/>
  <c r="I79" i="4"/>
  <c r="G79" i="4"/>
  <c r="G78" i="4"/>
  <c r="G76" i="4"/>
  <c r="G75" i="4"/>
  <c r="G74" i="4"/>
  <c r="G72" i="4"/>
  <c r="G71" i="4"/>
  <c r="G70" i="4"/>
  <c r="I69" i="4"/>
  <c r="G68" i="4"/>
  <c r="G67" i="4"/>
  <c r="G66" i="4"/>
  <c r="G65" i="4"/>
  <c r="G64" i="4"/>
  <c r="G63" i="4"/>
  <c r="G62" i="4"/>
  <c r="G59" i="4"/>
  <c r="G58" i="4"/>
  <c r="G56" i="4"/>
  <c r="G55" i="4"/>
  <c r="G54" i="4"/>
  <c r="G53" i="4"/>
  <c r="G52" i="4"/>
  <c r="G51" i="4"/>
  <c r="G50" i="4"/>
  <c r="G48" i="4"/>
  <c r="G47" i="4"/>
  <c r="G46" i="4"/>
  <c r="G45" i="4"/>
  <c r="G44" i="4"/>
  <c r="G43" i="4"/>
  <c r="I42" i="4"/>
  <c r="G41" i="4"/>
  <c r="G40" i="4"/>
  <c r="G39" i="4"/>
  <c r="G38" i="4"/>
  <c r="G37" i="4"/>
  <c r="G36" i="4"/>
  <c r="G35" i="4"/>
  <c r="G34" i="4"/>
  <c r="G33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I5" i="4"/>
  <c r="H5" i="4"/>
  <c r="I309" i="4" l="1"/>
  <c r="K273" i="4"/>
  <c r="L273" i="4" s="1"/>
  <c r="K5" i="4"/>
  <c r="L5" i="4" s="1"/>
  <c r="K136" i="4"/>
  <c r="L136" i="4" s="1"/>
  <c r="K309" i="4"/>
  <c r="L309" i="4" s="1"/>
  <c r="K294" i="4"/>
  <c r="L294" i="4" s="1"/>
  <c r="K325" i="4"/>
  <c r="L325" i="4" s="1"/>
  <c r="K42" i="4"/>
  <c r="L42" i="4" s="1"/>
  <c r="K215" i="4"/>
  <c r="L215" i="4" s="1"/>
  <c r="K239" i="4"/>
  <c r="L239" i="4" s="1"/>
  <c r="K364" i="4"/>
  <c r="L364" i="4" s="1"/>
  <c r="K255" i="4"/>
  <c r="L255" i="4" s="1"/>
  <c r="K345" i="4"/>
  <c r="L345" i="4" s="1"/>
  <c r="K108" i="4"/>
  <c r="L108" i="4" s="1"/>
  <c r="L123" i="4"/>
  <c r="K284" i="4"/>
  <c r="L284" i="4" s="1"/>
  <c r="K338" i="4"/>
  <c r="L338" i="4" s="1"/>
  <c r="K69" i="4"/>
  <c r="L69" i="4" s="1"/>
  <c r="K158" i="4"/>
  <c r="L158" i="4" s="1"/>
  <c r="J343" i="2"/>
  <c r="I343" i="2"/>
  <c r="H67" i="2" l="1"/>
  <c r="I67" i="2"/>
  <c r="I378" i="2" l="1"/>
  <c r="G380" i="2"/>
  <c r="G381" i="2"/>
  <c r="J378" i="2"/>
  <c r="H369" i="2" l="1"/>
  <c r="I369" i="2"/>
  <c r="I376" i="2"/>
  <c r="I373" i="2"/>
  <c r="G377" i="2"/>
  <c r="G376" i="2"/>
  <c r="G375" i="2"/>
  <c r="G374" i="2"/>
  <c r="G373" i="2"/>
  <c r="G372" i="2"/>
  <c r="G371" i="2"/>
  <c r="G370" i="2"/>
  <c r="I281" i="2"/>
  <c r="H281" i="2"/>
  <c r="I329" i="2"/>
  <c r="H329" i="2"/>
  <c r="G342" i="2"/>
  <c r="H301" i="2"/>
  <c r="G312" i="2"/>
  <c r="G310" i="2"/>
  <c r="G309" i="2"/>
  <c r="I327" i="2" l="1"/>
  <c r="I324" i="2"/>
  <c r="I319" i="2"/>
  <c r="I317" i="2"/>
  <c r="H316" i="2"/>
  <c r="G321" i="2"/>
  <c r="G318" i="2"/>
  <c r="G319" i="2"/>
  <c r="G320" i="2"/>
  <c r="G322" i="2"/>
  <c r="G323" i="2"/>
  <c r="G324" i="2"/>
  <c r="G325" i="2"/>
  <c r="G326" i="2"/>
  <c r="G327" i="2"/>
  <c r="G328" i="2"/>
  <c r="J292" i="2"/>
  <c r="G287" i="2"/>
  <c r="G283" i="2"/>
  <c r="G284" i="2"/>
  <c r="G285" i="2"/>
  <c r="G286" i="2"/>
  <c r="G288" i="2"/>
  <c r="G289" i="2"/>
  <c r="G290" i="2"/>
  <c r="G291" i="2"/>
  <c r="G282" i="2"/>
  <c r="I265" i="2"/>
  <c r="G272" i="2"/>
  <c r="I316" i="2" l="1"/>
  <c r="G277" i="2"/>
  <c r="H265" i="2"/>
  <c r="G266" i="2"/>
  <c r="H247" i="2"/>
  <c r="I228" i="2"/>
  <c r="H228" i="2"/>
  <c r="G244" i="2"/>
  <c r="G243" i="2"/>
  <c r="I197" i="2"/>
  <c r="H197" i="2"/>
  <c r="G199" i="2"/>
  <c r="G200" i="2"/>
  <c r="G201" i="2"/>
  <c r="G202" i="2"/>
  <c r="G203" i="2"/>
  <c r="G204" i="2"/>
  <c r="G206" i="2"/>
  <c r="G207" i="2"/>
  <c r="G211" i="2"/>
  <c r="G212" i="2"/>
  <c r="G213" i="2"/>
  <c r="G214" i="2"/>
  <c r="G215" i="2"/>
  <c r="G217" i="2"/>
  <c r="G218" i="2"/>
  <c r="G219" i="2"/>
  <c r="G220" i="2"/>
  <c r="G221" i="2"/>
  <c r="G222" i="2"/>
  <c r="G223" i="2"/>
  <c r="G224" i="2"/>
  <c r="G225" i="2"/>
  <c r="G226" i="2"/>
  <c r="G227" i="2"/>
  <c r="G198" i="2"/>
  <c r="A221" i="2"/>
  <c r="H174" i="2"/>
  <c r="I174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75" i="2"/>
  <c r="I165" i="2" l="1"/>
  <c r="H146" i="2"/>
  <c r="G160" i="2"/>
  <c r="G149" i="2"/>
  <c r="G148" i="2"/>
  <c r="I130" i="2"/>
  <c r="G132" i="2"/>
  <c r="I141" i="2"/>
  <c r="I138" i="2"/>
  <c r="I135" i="2"/>
  <c r="I124" i="2"/>
  <c r="I117" i="2"/>
  <c r="F132" i="1"/>
  <c r="I42" i="2"/>
  <c r="H42" i="2"/>
  <c r="I47" i="2"/>
  <c r="G43" i="2"/>
  <c r="G44" i="2"/>
  <c r="G66" i="2"/>
  <c r="G65" i="2"/>
  <c r="G61" i="2"/>
  <c r="G59" i="2"/>
  <c r="G58" i="2"/>
  <c r="I5" i="2" l="1"/>
  <c r="G37" i="2" l="1"/>
  <c r="G385" i="2"/>
  <c r="G384" i="2"/>
  <c r="G383" i="2"/>
  <c r="G382" i="2"/>
  <c r="I379" i="2"/>
  <c r="G379" i="2"/>
  <c r="K378" i="2"/>
  <c r="H378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I350" i="2"/>
  <c r="H350" i="2"/>
  <c r="G349" i="2"/>
  <c r="G348" i="2"/>
  <c r="G347" i="2"/>
  <c r="G346" i="2"/>
  <c r="G345" i="2"/>
  <c r="G344" i="2"/>
  <c r="K343" i="2"/>
  <c r="H343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17" i="2"/>
  <c r="G315" i="2"/>
  <c r="G314" i="2"/>
  <c r="G313" i="2"/>
  <c r="G311" i="2"/>
  <c r="G308" i="2"/>
  <c r="G307" i="2"/>
  <c r="G306" i="2"/>
  <c r="G305" i="2"/>
  <c r="G304" i="2"/>
  <c r="G303" i="2"/>
  <c r="G302" i="2"/>
  <c r="I301" i="2"/>
  <c r="G300" i="2"/>
  <c r="G298" i="2"/>
  <c r="G297" i="2"/>
  <c r="G296" i="2"/>
  <c r="G295" i="2"/>
  <c r="G294" i="2"/>
  <c r="G293" i="2"/>
  <c r="I292" i="2"/>
  <c r="H292" i="2"/>
  <c r="I288" i="2"/>
  <c r="G280" i="2"/>
  <c r="G279" i="2"/>
  <c r="G278" i="2"/>
  <c r="G276" i="2"/>
  <c r="G275" i="2"/>
  <c r="G274" i="2"/>
  <c r="G273" i="2"/>
  <c r="G271" i="2"/>
  <c r="G270" i="2"/>
  <c r="G269" i="2"/>
  <c r="G268" i="2"/>
  <c r="G267" i="2"/>
  <c r="G264" i="2"/>
  <c r="G263" i="2"/>
  <c r="G262" i="2"/>
  <c r="G261" i="2"/>
  <c r="G259" i="2"/>
  <c r="G258" i="2"/>
  <c r="G256" i="2"/>
  <c r="G255" i="2"/>
  <c r="G254" i="2"/>
  <c r="G252" i="2"/>
  <c r="G251" i="2"/>
  <c r="G250" i="2"/>
  <c r="G249" i="2"/>
  <c r="A249" i="2"/>
  <c r="A250" i="2" s="1"/>
  <c r="A251" i="2" s="1"/>
  <c r="A252" i="2" s="1"/>
  <c r="A253" i="2" s="1"/>
  <c r="A256" i="2" s="1"/>
  <c r="A257" i="2" s="1"/>
  <c r="A260" i="2" s="1"/>
  <c r="A262" i="2" s="1"/>
  <c r="A263" i="2" s="1"/>
  <c r="G248" i="2"/>
  <c r="I247" i="2"/>
  <c r="G246" i="2"/>
  <c r="G245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A199" i="2"/>
  <c r="A200" i="2" s="1"/>
  <c r="A201" i="2" s="1"/>
  <c r="A202" i="2" s="1"/>
  <c r="A212" i="2" s="1"/>
  <c r="A213" i="2" s="1"/>
  <c r="A214" i="2" s="1"/>
  <c r="A224" i="2" s="1"/>
  <c r="A226" i="2" s="1"/>
  <c r="A227" i="2" s="1"/>
  <c r="I192" i="2"/>
  <c r="I190" i="2"/>
  <c r="G173" i="2"/>
  <c r="G172" i="2"/>
  <c r="G171" i="2"/>
  <c r="E170" i="2"/>
  <c r="G170" i="2" s="1"/>
  <c r="G169" i="2"/>
  <c r="G168" i="2"/>
  <c r="G167" i="2"/>
  <c r="G166" i="2"/>
  <c r="G165" i="2"/>
  <c r="G164" i="2"/>
  <c r="G163" i="2"/>
  <c r="G162" i="2"/>
  <c r="H161" i="2"/>
  <c r="G159" i="2"/>
  <c r="G158" i="2"/>
  <c r="G157" i="2"/>
  <c r="G156" i="2"/>
  <c r="G155" i="2"/>
  <c r="G154" i="2"/>
  <c r="G153" i="2"/>
  <c r="G152" i="2"/>
  <c r="G151" i="2"/>
  <c r="G150" i="2"/>
  <c r="G147" i="2"/>
  <c r="I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4" i="2"/>
  <c r="G113" i="2"/>
  <c r="G112" i="2"/>
  <c r="G110" i="2"/>
  <c r="G109" i="2"/>
  <c r="G108" i="2"/>
  <c r="I107" i="2"/>
  <c r="H107" i="2"/>
  <c r="G106" i="2"/>
  <c r="G105" i="2"/>
  <c r="G104" i="2"/>
  <c r="G103" i="2"/>
  <c r="G102" i="2"/>
  <c r="G101" i="2"/>
  <c r="G100" i="2"/>
  <c r="I99" i="2"/>
  <c r="G99" i="2"/>
  <c r="G98" i="2"/>
  <c r="G97" i="2"/>
  <c r="I96" i="2"/>
  <c r="G96" i="2"/>
  <c r="G95" i="2"/>
  <c r="G94" i="2"/>
  <c r="G93" i="2"/>
  <c r="G92" i="2"/>
  <c r="I91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I78" i="2"/>
  <c r="G78" i="2"/>
  <c r="G77" i="2"/>
  <c r="G76" i="2"/>
  <c r="G75" i="2"/>
  <c r="G74" i="2"/>
  <c r="G73" i="2"/>
  <c r="G72" i="2"/>
  <c r="G71" i="2"/>
  <c r="G70" i="2"/>
  <c r="G69" i="2"/>
  <c r="G68" i="2"/>
  <c r="G64" i="2"/>
  <c r="G63" i="2"/>
  <c r="G62" i="2"/>
  <c r="G60" i="2"/>
  <c r="G56" i="2"/>
  <c r="G55" i="2"/>
  <c r="G54" i="2"/>
  <c r="G53" i="2"/>
  <c r="G52" i="2"/>
  <c r="G51" i="2"/>
  <c r="G50" i="2"/>
  <c r="G49" i="2"/>
  <c r="G48" i="2"/>
  <c r="G47" i="2"/>
  <c r="G46" i="2"/>
  <c r="G45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5" i="2"/>
  <c r="L343" i="2" l="1"/>
  <c r="K292" i="2"/>
  <c r="L292" i="2" s="1"/>
  <c r="L378" i="2"/>
  <c r="I373" i="1"/>
  <c r="K373" i="1" s="1"/>
  <c r="G376" i="1"/>
  <c r="G375" i="1"/>
  <c r="H373" i="1" l="1"/>
  <c r="L373" i="1" s="1"/>
  <c r="G377" i="1"/>
  <c r="G378" i="1"/>
  <c r="G379" i="1"/>
  <c r="G380" i="1"/>
  <c r="G374" i="1"/>
  <c r="H62" i="1" l="1"/>
  <c r="I62" i="1"/>
  <c r="I73" i="1"/>
  <c r="I42" i="1" l="1"/>
  <c r="I47" i="1"/>
  <c r="G48" i="1"/>
  <c r="G47" i="1"/>
  <c r="I172" i="1"/>
  <c r="I191" i="1"/>
  <c r="I189" i="1"/>
  <c r="I271" i="1"/>
  <c r="H106" i="1"/>
  <c r="J5" i="1" l="1"/>
  <c r="I5" i="1"/>
  <c r="H5" i="1"/>
  <c r="J62" i="1"/>
  <c r="J42" i="1"/>
  <c r="H42" i="1"/>
  <c r="I106" i="1"/>
  <c r="K42" i="1" l="1"/>
  <c r="L42" i="1" s="1"/>
  <c r="K5" i="1"/>
  <c r="L5" i="1" s="1"/>
  <c r="K62" i="1"/>
  <c r="L62" i="1" s="1"/>
  <c r="J106" i="1" l="1"/>
  <c r="K106" i="1" s="1"/>
  <c r="J145" i="1"/>
  <c r="I145" i="1"/>
  <c r="H145" i="1"/>
  <c r="J159" i="1"/>
  <c r="I159" i="1"/>
  <c r="H159" i="1"/>
  <c r="J196" i="1"/>
  <c r="I196" i="1"/>
  <c r="H196" i="1"/>
  <c r="J217" i="1"/>
  <c r="I217" i="1"/>
  <c r="H217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19" i="1"/>
  <c r="G218" i="1"/>
  <c r="L106" i="1" l="1"/>
  <c r="K145" i="1"/>
  <c r="L145" i="1" s="1"/>
  <c r="K159" i="1"/>
  <c r="L159" i="1" s="1"/>
  <c r="K196" i="1"/>
  <c r="L196" i="1" s="1"/>
  <c r="K217" i="1"/>
  <c r="L217" i="1" s="1"/>
  <c r="J235" i="1"/>
  <c r="I235" i="1" l="1"/>
  <c r="K235" i="1" s="1"/>
  <c r="H235" i="1"/>
  <c r="G237" i="1"/>
  <c r="G238" i="1"/>
  <c r="G239" i="1"/>
  <c r="G240" i="1"/>
  <c r="G242" i="1"/>
  <c r="G243" i="1"/>
  <c r="G244" i="1"/>
  <c r="G246" i="1"/>
  <c r="G247" i="1"/>
  <c r="G248" i="1"/>
  <c r="G250" i="1"/>
  <c r="G251" i="1"/>
  <c r="G252" i="1"/>
  <c r="G253" i="1"/>
  <c r="G254" i="1"/>
  <c r="G236" i="1"/>
  <c r="L235" i="1" l="1"/>
  <c r="J255" i="1"/>
  <c r="I255" i="1"/>
  <c r="H255" i="1"/>
  <c r="G257" i="1"/>
  <c r="J287" i="1"/>
  <c r="I287" i="1"/>
  <c r="H287" i="1"/>
  <c r="G300" i="1"/>
  <c r="G294" i="1"/>
  <c r="G293" i="1"/>
  <c r="G291" i="1"/>
  <c r="G290" i="1"/>
  <c r="G292" i="1"/>
  <c r="G296" i="1"/>
  <c r="G298" i="1"/>
  <c r="G299" i="1"/>
  <c r="G289" i="1"/>
  <c r="G288" i="1"/>
  <c r="I301" i="1"/>
  <c r="G310" i="1"/>
  <c r="G309" i="1"/>
  <c r="G308" i="1"/>
  <c r="G307" i="1"/>
  <c r="J301" i="1"/>
  <c r="I303" i="1"/>
  <c r="H301" i="1"/>
  <c r="G303" i="1"/>
  <c r="G304" i="1"/>
  <c r="G305" i="1"/>
  <c r="G306" i="1"/>
  <c r="G311" i="1"/>
  <c r="G312" i="1"/>
  <c r="G313" i="1"/>
  <c r="G314" i="1"/>
  <c r="G315" i="1"/>
  <c r="G316" i="1"/>
  <c r="G317" i="1"/>
  <c r="G302" i="1"/>
  <c r="J318" i="1"/>
  <c r="I318" i="1"/>
  <c r="H318" i="1"/>
  <c r="G320" i="1"/>
  <c r="G321" i="1"/>
  <c r="G322" i="1"/>
  <c r="G323" i="1"/>
  <c r="G324" i="1"/>
  <c r="G325" i="1"/>
  <c r="G326" i="1"/>
  <c r="G327" i="1"/>
  <c r="G328" i="1"/>
  <c r="G329" i="1"/>
  <c r="G330" i="1"/>
  <c r="G319" i="1"/>
  <c r="K318" i="1" l="1"/>
  <c r="K287" i="1"/>
  <c r="L287" i="1" s="1"/>
  <c r="K255" i="1"/>
  <c r="L255" i="1" s="1"/>
  <c r="K301" i="1"/>
  <c r="L301" i="1" s="1"/>
  <c r="L318" i="1"/>
  <c r="J271" i="1" l="1"/>
  <c r="I273" i="1"/>
  <c r="H271" i="1"/>
  <c r="G273" i="1"/>
  <c r="G274" i="1"/>
  <c r="G275" i="1"/>
  <c r="G276" i="1"/>
  <c r="G277" i="1"/>
  <c r="G272" i="1"/>
  <c r="J278" i="1"/>
  <c r="I278" i="1"/>
  <c r="H278" i="1"/>
  <c r="G280" i="1"/>
  <c r="G281" i="1"/>
  <c r="G282" i="1"/>
  <c r="G283" i="1"/>
  <c r="G284" i="1"/>
  <c r="G286" i="1"/>
  <c r="G279" i="1"/>
  <c r="J367" i="1"/>
  <c r="K367" i="1" s="1"/>
  <c r="G372" i="1"/>
  <c r="G371" i="1"/>
  <c r="G370" i="1"/>
  <c r="G369" i="1"/>
  <c r="G368" i="1"/>
  <c r="H367" i="1"/>
  <c r="J172" i="1"/>
  <c r="K278" i="1" l="1"/>
  <c r="L278" i="1" s="1"/>
  <c r="K172" i="1"/>
  <c r="K271" i="1"/>
  <c r="L271" i="1" s="1"/>
  <c r="L367" i="1"/>
  <c r="H172" i="1" l="1"/>
  <c r="L172" i="1" s="1"/>
  <c r="I338" i="1"/>
  <c r="G174" i="1" l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73" i="1"/>
  <c r="J331" i="1"/>
  <c r="K331" i="1" s="1"/>
  <c r="H331" i="1"/>
  <c r="G333" i="1"/>
  <c r="G334" i="1"/>
  <c r="G335" i="1"/>
  <c r="G336" i="1"/>
  <c r="G337" i="1"/>
  <c r="G332" i="1"/>
  <c r="H338" i="1"/>
  <c r="J338" i="1"/>
  <c r="K338" i="1" s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39" i="1"/>
  <c r="L331" i="1" l="1"/>
  <c r="L338" i="1"/>
  <c r="G94" i="1"/>
  <c r="G93" i="1"/>
  <c r="G91" i="1"/>
  <c r="G90" i="1"/>
  <c r="G89" i="1"/>
  <c r="G74" i="1"/>
  <c r="G72" i="1"/>
  <c r="G73" i="1"/>
  <c r="I97" i="1"/>
  <c r="I94" i="1"/>
  <c r="I89" i="1"/>
  <c r="G82" i="1"/>
  <c r="G78" i="1"/>
  <c r="G67" i="1"/>
  <c r="G64" i="1"/>
  <c r="G65" i="1"/>
  <c r="G66" i="1"/>
  <c r="G68" i="1"/>
  <c r="G69" i="1"/>
  <c r="G70" i="1"/>
  <c r="G71" i="1"/>
  <c r="G75" i="1"/>
  <c r="G76" i="1"/>
  <c r="G77" i="1"/>
  <c r="G79" i="1"/>
  <c r="G80" i="1"/>
  <c r="G81" i="1"/>
  <c r="G83" i="1"/>
  <c r="G84" i="1"/>
  <c r="G85" i="1"/>
  <c r="G86" i="1"/>
  <c r="G87" i="1"/>
  <c r="G88" i="1"/>
  <c r="G92" i="1"/>
  <c r="G95" i="1"/>
  <c r="G96" i="1"/>
  <c r="G97" i="1"/>
  <c r="G98" i="1"/>
  <c r="G99" i="1"/>
  <c r="G100" i="1"/>
  <c r="G101" i="1"/>
  <c r="G102" i="1"/>
  <c r="G103" i="1"/>
  <c r="G104" i="1"/>
  <c r="G105" i="1"/>
  <c r="G63" i="1"/>
  <c r="G258" i="1" l="1"/>
  <c r="G259" i="1"/>
  <c r="G260" i="1"/>
  <c r="G261" i="1"/>
  <c r="G262" i="1"/>
  <c r="G263" i="1"/>
  <c r="G264" i="1"/>
  <c r="G265" i="1"/>
  <c r="G267" i="1"/>
  <c r="G268" i="1"/>
  <c r="G269" i="1"/>
  <c r="G270" i="1"/>
  <c r="G256" i="1"/>
  <c r="A237" i="1" l="1"/>
  <c r="A238" i="1" s="1"/>
  <c r="A239" i="1" s="1"/>
  <c r="A240" i="1" s="1"/>
  <c r="A241" i="1" s="1"/>
  <c r="A244" i="1" s="1"/>
  <c r="A245" i="1" s="1"/>
  <c r="A249" i="1" s="1"/>
  <c r="A252" i="1" s="1"/>
  <c r="A253" i="1" s="1"/>
  <c r="G198" i="1" l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197" i="1"/>
  <c r="A198" i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G161" i="1" l="1"/>
  <c r="G163" i="1"/>
  <c r="G164" i="1"/>
  <c r="G165" i="1"/>
  <c r="G166" i="1"/>
  <c r="G167" i="1"/>
  <c r="G169" i="1"/>
  <c r="G170" i="1"/>
  <c r="G171" i="1"/>
  <c r="G160" i="1"/>
  <c r="E168" i="1"/>
  <c r="G168" i="1" s="1"/>
  <c r="G162" i="1"/>
  <c r="G147" i="1"/>
  <c r="G148" i="1"/>
  <c r="G149" i="1"/>
  <c r="G150" i="1"/>
  <c r="G151" i="1"/>
  <c r="G152" i="1"/>
  <c r="G153" i="1"/>
  <c r="G154" i="1"/>
  <c r="G155" i="1"/>
  <c r="G156" i="1"/>
  <c r="G157" i="1"/>
  <c r="G146" i="1"/>
  <c r="G107" i="1"/>
  <c r="G108" i="1"/>
  <c r="G109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32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6" i="1"/>
  <c r="G44" i="1"/>
  <c r="G45" i="1"/>
  <c r="G46" i="1"/>
  <c r="G49" i="1"/>
  <c r="G50" i="1"/>
  <c r="G51" i="1"/>
  <c r="G52" i="1"/>
  <c r="G53" i="1"/>
  <c r="G54" i="1"/>
  <c r="G55" i="1"/>
  <c r="G56" i="1"/>
  <c r="G58" i="1"/>
  <c r="G59" i="1"/>
  <c r="G60" i="1"/>
  <c r="G61" i="1"/>
  <c r="G43" i="1"/>
  <c r="I374" i="1"/>
  <c r="J369" i="2" l="1"/>
  <c r="K369" i="2" s="1"/>
  <c r="L369" i="2" s="1"/>
  <c r="J350" i="2"/>
  <c r="K350" i="2" s="1"/>
  <c r="L350" i="2" s="1"/>
  <c r="J301" i="2"/>
  <c r="K301" i="2" s="1"/>
  <c r="L301" i="2" s="1"/>
  <c r="J247" i="2"/>
  <c r="K247" i="2" s="1"/>
  <c r="L247" i="2" s="1"/>
  <c r="J161" i="2"/>
  <c r="K161" i="2" s="1"/>
  <c r="L161" i="2" s="1"/>
  <c r="J228" i="2"/>
  <c r="K228" i="2" s="1"/>
  <c r="L228" i="2" s="1"/>
  <c r="J146" i="2"/>
  <c r="K146" i="2" s="1"/>
  <c r="L146" i="2" s="1"/>
  <c r="J281" i="2"/>
  <c r="K281" i="2" s="1"/>
  <c r="L281" i="2" s="1"/>
  <c r="J67" i="2" l="1"/>
  <c r="K67" i="2" s="1"/>
  <c r="L67" i="2" s="1"/>
  <c r="J316" i="2" l="1"/>
  <c r="K316" i="2" s="1"/>
  <c r="L316" i="2" s="1"/>
  <c r="J265" i="2"/>
  <c r="K265" i="2" s="1"/>
  <c r="L265" i="2" s="1"/>
  <c r="J174" i="2"/>
  <c r="K174" i="2" s="1"/>
  <c r="L174" i="2" s="1"/>
  <c r="J42" i="2"/>
  <c r="K42" i="2" s="1"/>
  <c r="L42" i="2" s="1"/>
  <c r="J329" i="2"/>
  <c r="K329" i="2" s="1"/>
  <c r="L329" i="2" s="1"/>
  <c r="J197" i="2"/>
  <c r="K197" i="2" s="1"/>
  <c r="L197" i="2" s="1"/>
  <c r="J107" i="2"/>
  <c r="K107" i="2" s="1"/>
  <c r="L107" i="2" s="1"/>
  <c r="J5" i="2"/>
  <c r="K5" i="2" s="1"/>
  <c r="L5" i="2" s="1"/>
</calcChain>
</file>

<file path=xl/comments1.xml><?xml version="1.0" encoding="utf-8"?>
<comments xmlns="http://schemas.openxmlformats.org/spreadsheetml/2006/main">
  <authors>
    <author>Автор</author>
  </authors>
  <commentList>
    <comment ref="E3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3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 было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3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 было</t>
        </r>
      </text>
    </comment>
  </commentList>
</comments>
</file>

<file path=xl/sharedStrings.xml><?xml version="1.0" encoding="utf-8"?>
<sst xmlns="http://schemas.openxmlformats.org/spreadsheetml/2006/main" count="2482" uniqueCount="772">
  <si>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</si>
  <si>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</si>
  <si>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</si>
  <si>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</si>
  <si>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</si>
  <si>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</si>
  <si>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факт</t>
  </si>
  <si>
    <t>1. Муниципальна программа "Социальная поддержка населения города Кемерово"
на 2015-2019 годы</t>
  </si>
  <si>
    <t>2. Муниципальна программа "Образование города Кемерово" на 2015-2019 годы</t>
  </si>
  <si>
    <t>3. Муниципальна программа "Охрана здоровья населения города Кемерово"
 на 2015-2019 годы</t>
  </si>
  <si>
    <t>4. Муниципальна программа "Культура города Кемерово"
 на 2015-2019 годы</t>
  </si>
  <si>
    <t>5. Муниципальна программа "Спорт города Кемерово"
 на 2015-2019 годы</t>
  </si>
  <si>
    <t>6. Муниципальна программа "Молодежь города Кемерово"
 на 2015-2019 годы</t>
  </si>
  <si>
    <t>9. Муниципальна программа "Обеспечение жилыми помещениями отдельных категорий граждан на территории города Кемерово"
 на 2015-2019 годы</t>
  </si>
  <si>
    <t>10. Муниципальна программа "Муниципальная программа развития субъектов малого и среднего предпринимательства в городе Кемерово"
 на 2015-2019 годы</t>
  </si>
  <si>
    <t>11.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2015-2019 годы</t>
  </si>
  <si>
    <t>12.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2015-2019 годы</t>
  </si>
  <si>
    <t>13. Муниципальна программа "Развитие инвестиционной и инновационной деятельности в городе Кемерово" на 2015-2019 годы</t>
  </si>
  <si>
    <t>14. Муниципальна программа "Управление муниципальными финансами города Кемерово" на 2015-2019 годы</t>
  </si>
  <si>
    <t>16. Муниципальна программа "Развитие информационного общества в городе Кемерово" на 2015-2019 годы</t>
  </si>
  <si>
    <t>17. Муниципальна программа "Информационное обеспечение деятельности администрации города Кемерово" на 2015-2019 годы</t>
  </si>
  <si>
    <t>18. Муниципальна программа "Развитие общественных инициатив в городе Кемерово" на 2015-2018 годы</t>
  </si>
  <si>
    <t>19. Муниципальна программа "Переселение граждан города Кемерово из домов, признанных в установленном порядке аварийными и подлежащими сносу" 
на 2015-2017 годы</t>
  </si>
  <si>
    <t>20. Муниципальна программа "Энергосбережение и повышение энергетической эффективности на территории города Кемерово" 
на 2015-2018 годы</t>
  </si>
  <si>
    <t>Средний доход ветерана труда за счет предоставления мер социальной поддержки</t>
  </si>
  <si>
    <t>тыс. рублей в год</t>
  </si>
  <si>
    <t>Средний доход труженика тыла за счет предоставления мер социальной поддержки</t>
  </si>
  <si>
    <t>Средний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</si>
  <si>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Средний доход инвалида за счет предоставления мер социальной поддержки</t>
  </si>
  <si>
    <t>Средний доход многодетной семьи за счет предоставления мер социальной поддержки</t>
  </si>
  <si>
    <t>Доля малообеспеченных семей в общем числе многодетных семей</t>
  </si>
  <si>
    <t>процентов</t>
  </si>
  <si>
    <t>Количество граждан, получивших материнский (семейный) капитал</t>
  </si>
  <si>
    <t>тыс. человек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</si>
  <si>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</si>
  <si>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тыс. единиц</t>
  </si>
  <si>
    <t>Средний доход многодетной матери за счет предоставления мер социальной поддержки</t>
  </si>
  <si>
    <t>Средний доход приемных родителей за счет предоставления мер социальной поддержки</t>
  </si>
  <si>
    <t>Средний размер пенсии Кемеровской области на одного получателя</t>
  </si>
  <si>
    <t>Средний доход отдельных категорий граждан за счет предоставления мер социальной поддержки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</si>
  <si>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</si>
  <si>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</si>
  <si>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граждан, достигших возраста 70 лет и получивших социальную поддержку</t>
  </si>
  <si>
    <t>Средний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</si>
  <si>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Средний размер государственной социальной помощи на одного получателя</t>
  </si>
  <si>
    <t>Средний размер денежной выплаты взамен получения продуктового набора на одного получателя</t>
  </si>
  <si>
    <t>Средний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</si>
  <si>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Количество произведенных выплат социального пособия на погребение</t>
  </si>
  <si>
    <t>Средний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</si>
  <si>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Количество жен (детей) военнослужащих, проходящих военную службу по призыву, получивших выплаты</t>
  </si>
  <si>
    <t>Количество лиц, награжденных нагрудным знаком "Почетный Донор России", получивших выплаты</t>
  </si>
  <si>
    <t>Средний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</si>
  <si>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</si>
  <si>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</si>
  <si>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</si>
  <si>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</si>
  <si>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Количество пожилых людей и инвалидов, обеспеченных социальным обслуживанием на дому</t>
  </si>
  <si>
    <t>Соотношение средней заработной платы социальных работников к средней заработной плате в Кемеровской области</t>
  </si>
  <si>
    <t>Количество детей-инвалидов, получивших социальную реабилитацию</t>
  </si>
  <si>
    <t>Количество семей с детьми, охваченных социальным обслуживанием</t>
  </si>
  <si>
    <t>Количество работников муниципальных учреждений социального обслуживания, получивших меры социальной поддержки</t>
  </si>
  <si>
    <t>человек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</si>
  <si>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</si>
  <si>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</si>
  <si>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Доля освоенных средств в общем объеме средств, предусмотренных на реализацию муниципальной программы</t>
  </si>
  <si>
    <t>Отчет
 о достижении значений целевых показателей (индикаторов) 
муниципальных программ
за 2015 год</t>
  </si>
  <si>
    <t>Доля детей 3-7 лет, которым предоставлена возможность получать услуги дошкольного образования в общей численности детей в возрасте 3-7 лет, скорректированной на численность детей в возрасте 5-7 лет, обучающихся в школе</t>
  </si>
  <si>
    <t>Доля  детей в возрасте от 1 до 6 лет, получающих дошкольную образовательную услугу (и) или услугу по их содержанию  в муниципальных образовательных учреждениях в общей численности детей в возрасте 1-6 лет</t>
  </si>
  <si>
    <t>Доля муниципальных образовательных учреждений дошкольного образования, реализующих  программы, соответствующим федеральным государственным образовательным стандартам</t>
  </si>
  <si>
    <t xml:space="preserve">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плате в общем образовании Кемеровской области
</t>
  </si>
  <si>
    <t>Отношение среднего балла единого государственного экзамена (в расчете на один предмет) в 10 процентах школ с лучшими результатам единого государственного экзамена к среднему баллу единого государственного экзамена  в 10 процентах школ с худшими результатам единого государственного экзамена</t>
  </si>
  <si>
    <t>коэффициент</t>
  </si>
  <si>
    <t>Доля выпускников муниципальных общеобразовательных учреждений,  не сдавших единый государственный экзамен в общей численности выпускников муниципальных общеобразовательных учреждений, сдававших единый государственный экзамен по этим предметам</t>
  </si>
  <si>
    <t xml:space="preserve">Отношение среднемесячной заработной платы педагогических работников
общеобразовательных учреждений к среднемесячной заработной плате в Кемеровской области
</t>
  </si>
  <si>
    <t>Доля детей в возрасте 5-18 лет, получающих услуги по дополнительному образованию в муниципальных образовательных  учреждениях, подведомственных управлению образования, в общей численности детей в возрасте 5-18 лет</t>
  </si>
  <si>
    <t>Отношение среднемесячной заработной платы педагогов муниципальных образовательных учреждений дополнительного образования к среднемесячной заработной плате учителей в Кемеровской области</t>
  </si>
  <si>
    <t>Удельный вес численности детей с ограниченными возможностями здоровья и детей-инвалидов, обучающихся по программам общего образования с использованием дистанционных образовательных технологий, в общей численности детей с ограниченными возможностями здоровья и детей-инвалидов, которым не противопоказано обучение</t>
  </si>
  <si>
    <t xml:space="preserve">Доля школьников, получающих горячее питание, в общей численности школьников, посещающих муниципальные общеобразовательные учреждения
</t>
  </si>
  <si>
    <t>Доля детей, оставшихся  без попечения родителей, в том числе  переданных неродственникам (в приемные семьи, на усыновление, под опеку (попечительство), охваченных другими формами семейного устройства (семейные детские дома, патронатные семьи), находящихся в муниципальных учреждениях всех типов</t>
  </si>
  <si>
    <t xml:space="preserve"> Доля педагогических работников муниципальных общеобразовательных учреждений, получивших в установленном порядке первую и высшую квалификационные категории, в общей численности педагогических работников муниципальных общеобразовательных учреждений и учреждений дошкольного образования</t>
  </si>
  <si>
    <t>Доля педагогических работников, своевременно прошедших курсы повышения квалификации в установленном порядке, в общей численности педагогических работников муниципальных общеобразовательных учреждений и учреждений дошкольного образования</t>
  </si>
  <si>
    <t>Работа по ведению бухгалтерского и налогового учета по поручению получателей субсидии и предоставлению бюджетной отчетности главного распорядителя бюджетных средств</t>
  </si>
  <si>
    <t>учр.</t>
  </si>
  <si>
    <t>243/281</t>
  </si>
  <si>
    <t>Доля участников образовательных отношений, получивших социальную поддержку</t>
  </si>
  <si>
    <t xml:space="preserve">Доля детей-сирот и детей, оставшихся без попечения родителей, охваченных мерами социальной поддержки
</t>
  </si>
  <si>
    <t>Доля обучающихся, получивших социальную поддержку</t>
  </si>
  <si>
    <t>предоставление проезда отдельным категориям обучающихся с 4 квартала 2015 года</t>
  </si>
  <si>
    <t>Удельный вес численности обучающихся по программам общего образования, охваченных организованными  формами труда и отдыха в летние каникулы, в общей численности обучающихся по программам общего образования</t>
  </si>
  <si>
    <t>степень достижения плановых значений целевого показателя</t>
  </si>
  <si>
    <t>Соотношение средней заработной платы работников учреждений культуры и средней заработной плате в городе Кемерово</t>
  </si>
  <si>
    <t>Количество культурно-досуговых мероприятий</t>
  </si>
  <si>
    <t>ед.</t>
  </si>
  <si>
    <t>Сохранение доли детей, привлекаемых к участию в творческих мероприятиях, в общем числе детей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</si>
  <si>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</si>
  <si>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</si>
  <si>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</si>
  <si>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</si>
  <si>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кото-рых находятся в аварийном состоянии или требуют капи-тального ремонта в общем количестве муниципальных учреждений культуры</t>
  </si>
  <si>
    <t>Доля объектов культурного наследия, находящихся в му-ниципальной собственности и требующих консервации или реставрации, в общем коли-честве объектов культурного наследия, находящихся в муниципальной собственности</t>
  </si>
  <si>
    <t>Количество клубных формирований в учреждениях досугового типа</t>
  </si>
  <si>
    <t>Численность участников клубных формирований в учреждениях досугового типа</t>
  </si>
  <si>
    <t>чел.</t>
  </si>
  <si>
    <t>Количество культурно-досуговых  мероприятий, проведенных учреждениями досугового типа</t>
  </si>
  <si>
    <t>из них количество мероприятий, направленных на развитие национальных культур</t>
  </si>
  <si>
    <t>Количество участников  культурно-досуговых мероприятий</t>
  </si>
  <si>
    <t>Увеличение численности участников культурно-досуговых мероприятий (по сравнению с предыдущим годом)</t>
  </si>
  <si>
    <t>Количество детей привлекаемых к участию в творческих мероприятиях</t>
  </si>
  <si>
    <t>Численность  посетителей музея-заповедника «Красная горка»</t>
  </si>
  <si>
    <r>
      <t>Увеличение посещаемости музея</t>
    </r>
    <r>
      <rPr>
        <sz val="14"/>
        <color rgb="FF000000"/>
        <rFont val="Times New Roman"/>
        <family val="1"/>
        <charset val="204"/>
      </rPr>
      <t>-заповедника  «Красная горка»</t>
    </r>
  </si>
  <si>
    <t>Количество культурно-досуговых мероприятий, проведенных музеем</t>
  </si>
  <si>
    <t>Количество посещений пользователей муниципальных библиотек</t>
  </si>
  <si>
    <t>Количество библиографических записей в сводном элект-ронном каталоге библиотек</t>
  </si>
  <si>
    <t>в том числе включенные в электронный каталог библиотек Кемеровской области</t>
  </si>
  <si>
    <t>Увеличение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предыдущим годом)</t>
  </si>
  <si>
    <t>Количество культурно-досуговых мероприятий, проведенных библиотеками</t>
  </si>
  <si>
    <t>Количество зрителей, посетивших театр для детей и молодежи</t>
  </si>
  <si>
    <t>Количество спектаклей, показанных театром для детей и молодежи</t>
  </si>
  <si>
    <t>Численность учащихся школ культуры</t>
  </si>
  <si>
    <t>Количество культурно-просветительских мероприятий, проведенных школами культуры</t>
  </si>
  <si>
    <t xml:space="preserve">Сохранение количества стипендиатов среди выдающихся деятелей культуры и искусства и молодых талантливых авторов 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</si>
  <si>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</si>
  <si>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</si>
  <si>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 xml:space="preserve">Количество обслуживаемых учреждений, подведомственных управлению </t>
  </si>
  <si>
    <t xml:space="preserve">ед. </t>
  </si>
  <si>
    <t xml:space="preserve">Доля участников образовательного и культурного процесса, получивших социальную поддержку </t>
  </si>
  <si>
    <t>Повышение уровня удовлетворенности граждан Российской Федерации качеством предоставления государственных и муниципальных услуг в сфере культуры</t>
  </si>
  <si>
    <t>4.1</t>
  </si>
  <si>
    <t>4.2</t>
  </si>
  <si>
    <t>4.3</t>
  </si>
  <si>
    <t>9.1</t>
  </si>
  <si>
    <t>посещений на 1 жителя в год</t>
  </si>
  <si>
    <t>Количество экспонатов музея-заповедника «Красная горка»             (в основном фонде)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</si>
  <si>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</si>
  <si>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>20.1</t>
  </si>
  <si>
    <t xml:space="preserve">Увеличение количества посещений театрально-концертных мероприятий                  (по сравнению с предыдущим годом) </t>
  </si>
  <si>
    <t>Среднемесячная номинальная начисленная заработная плата работников муниципальных учреждений спорта</t>
  </si>
  <si>
    <t>руб.</t>
  </si>
  <si>
    <t>Количество муниципальных образовательных учреждений дополнительного образования детей</t>
  </si>
  <si>
    <t>единиц</t>
  </si>
  <si>
    <t>Численность учащихся, занимающихся спортом в образовательных учреждениях дополнительного образования</t>
  </si>
  <si>
    <t>Количество муниципальных клубов по месту жительства</t>
  </si>
  <si>
    <t>Численность жителей города, занимающихся в клубах по месту жительства</t>
  </si>
  <si>
    <t>Количество спортивных сооружений (стадионов, залов, площадок, помещений спортивного назначения)</t>
  </si>
  <si>
    <t>из них подведомственных управлению культуры, спорта молодежной политики</t>
  </si>
  <si>
    <t>Количество профессиональных спортивных команд</t>
  </si>
  <si>
    <t>Количество участников профессиональных спортивных команд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</si>
  <si>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</si>
  <si>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</si>
  <si>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тыс. участников</t>
  </si>
  <si>
    <t>Удельный вес жителей города, систематически занимающихся физической культурой и спортом в общей численности населения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</si>
  <si>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</si>
  <si>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Количество организованных и проведенных мероприятий для молодежи</t>
  </si>
  <si>
    <t>шт.</t>
  </si>
  <si>
    <t>Доля молодежи участвующей в мероприятиях по реализации приоритетных направлений муниципальной молодежной политики в общей численности молодежи от 14 до 30 лет</t>
  </si>
  <si>
    <t xml:space="preserve">Количество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</t>
  </si>
  <si>
    <t>Удельный вес  молодежи, участвующей в мероприятиях гражданско-патриотической направленности, развития       добровольчества  и  мероприятиях,  направленных на здоровый образ жизни  в  общей численности молодежи от 14 до 30 лет, вовлеченной в   реализацию приоритетных направлений</t>
  </si>
  <si>
    <t>Количество мероприятий, направленных  на социально-экономическое и инновационное  развитие  города</t>
  </si>
  <si>
    <t xml:space="preserve">Численность  молодежи, участвующей в мероприятиях, направленных на   социально-экономическое и инновационное   развитие  города  </t>
  </si>
  <si>
    <t>Удельный вес  молодежи, участвующей в мероприятиях, направленных на   социально-экономическое и инновационное   развитие  города в  общей численности молодежи от 14 до 30 лет, вовлеченной в   реализацию приоритетных направлений молодежной политики</t>
  </si>
  <si>
    <t>Количество реализованных  молодежных социально-значимых проектов</t>
  </si>
  <si>
    <t>Количество муниципальных учреждений молодежной политики</t>
  </si>
  <si>
    <t>Количество  городских профильных молодежных студенческих отрядов, трудовых бригад</t>
  </si>
  <si>
    <t>Численность  молодых людей вовлеченных в реализацию приоритетных направлений муниципальной молодежной политики</t>
  </si>
  <si>
    <t>Количество мероприятий, направленных на формирование гражданско-патриотического воспитания и здорового образа жизни,  развития       добровольчества</t>
  </si>
  <si>
    <t xml:space="preserve">Увеличение доли представленных (во всех формах) зрителю музейных предметов в общем количестве музейных предметов основного фонда музея </t>
  </si>
  <si>
    <t>Объем ввода жилья</t>
  </si>
  <si>
    <t>Общая площадь жилых помещений, приходящаяся в среднем на 1 жителя - всего</t>
  </si>
  <si>
    <t>в том числе введенная в действие за год</t>
  </si>
  <si>
    <t>Наличие актуальных данных и техническое сопровождение геоинформационной системы города Кемерово, сопровождение официального сайта управления архитектуры и градостроительства города Кемерово</t>
  </si>
  <si>
    <t>есть (1) /                    нет (0)</t>
  </si>
  <si>
    <t>Наличие в городском округе (муниципальном районе) утвержденного генерального плана городского округа  (схемы территориального планирования муниципального района)</t>
  </si>
  <si>
    <t>Количество помещений муниципального жилого фонда, принятых в эксплуатацию после капитального ремонта</t>
  </si>
  <si>
    <t>помещений</t>
  </si>
  <si>
    <t>Снесено ветхих и аварийных жилых домов</t>
  </si>
  <si>
    <t>объект</t>
  </si>
  <si>
    <t>-</t>
  </si>
  <si>
    <t>Ввод  в эксплуатацию объектов образования</t>
  </si>
  <si>
    <t>ученических мест</t>
  </si>
  <si>
    <t>Количество образовательных организаций, по которым завершен капитальный ремонт  и реконструкция</t>
  </si>
  <si>
    <t>организаций</t>
  </si>
  <si>
    <t>Ввод  в эксплуатацию объектов дошкольного образования</t>
  </si>
  <si>
    <t>мест</t>
  </si>
  <si>
    <t>Количество учреждений дошкольного образования, по которым завершен капитальный ремонт  и реконструкция</t>
  </si>
  <si>
    <t>учреждений</t>
  </si>
  <si>
    <t>Ввод  в эксплуатацию объектов физической культуры и спорта</t>
  </si>
  <si>
    <t>Количество объектов культуры, физической культуры и спорта, по которым завершен капитальный ремонт</t>
  </si>
  <si>
    <t>Количество учреждений здравоохранения, по которым завершен капитальный ремонт и модернизация</t>
  </si>
  <si>
    <t>Количество учреждений социальной защиты населения, по которым завершен капитальный ремонт</t>
  </si>
  <si>
    <t>Ввод в эксплуатацию многофункционального центра предоставления государственных и муниципальных услуг</t>
  </si>
  <si>
    <t>Снос самовольно возведенных объектов</t>
  </si>
  <si>
    <t>Оформление города к праздничным мероприятиям</t>
  </si>
  <si>
    <t>Поддержание в надлежащем состоянии объектов светового оформления</t>
  </si>
  <si>
    <t>да (1) /                    нет (0)</t>
  </si>
  <si>
    <t>Наличие в городском округе социальной рекламы</t>
  </si>
  <si>
    <t>тыс. кв. м</t>
  </si>
  <si>
    <t>кв. м</t>
  </si>
  <si>
    <t>Количество семей, улучшивших свои жилищные условия в текущем году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</si>
  <si>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</si>
  <si>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Площадь приобретаемого жилья для сирот</t>
  </si>
  <si>
    <t>Количество сирот, которым в текущем году предоставлены жилые помещения по договорам найма специализированных жилых помещений</t>
  </si>
  <si>
    <t>Доля сирот, получивших жилые помещения в отчетном году, в общей численности сирот, включенных в список сирот, которые подлежат обеспечению жилыми помещениями</t>
  </si>
  <si>
    <t>Площадь приобретаемого жилья для инвалидов и ветеранов</t>
  </si>
  <si>
    <t>Количество инвалидов и ветеранов, улучшивших жилищные условия в текущем году</t>
  </si>
  <si>
    <t>Доля инвалидов и ветеранов боевых действий, получивших жилые помещения и улучшивших жилищные условия в отчетном году, в общей численности инвалидов и ветеранов боевых действий, состоящих на учете в качестве нуждающихся в жилых помещениях</t>
  </si>
  <si>
    <t>Количество ветеранов Великой Отечественной войны, улучшивших жилищные условия в текущем году</t>
  </si>
  <si>
    <t>Количество семей, получивших долгосрочные целевые жилищные займы и социальные выплаты в текущем году</t>
  </si>
  <si>
    <t>Доля семей, получивших долгосрочные целевые жилищные займы и социальные выплаты в отчетном году, в общей численности семей, включенных в реестр получателей жилищных займов и социальных выплат</t>
  </si>
  <si>
    <t>Количество молодых семей, улучшивших жилищные условия в текущем году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</si>
  <si>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</t>
  </si>
  <si>
    <t>Количество жилых помещений, переданных в собственность в порядке приватизации в текущем году</t>
  </si>
  <si>
    <t>Количество кадастровых паспортов на жилые помещения, переданные (передаваемые) в муниципальную собственность</t>
  </si>
  <si>
    <t>семей</t>
  </si>
  <si>
    <t>Доля ветеранов ВОв, получивших жилые помещения и улучшивших жилищные условия в отчетном году, в общей численности ветеранов, состоящих на учете в качестве нуждающихся в жилых помещениях</t>
  </si>
  <si>
    <t>Количество жилых помещений, на которые зарегистрировано право муниципальной собственности в текущем году</t>
  </si>
  <si>
    <t>Число субъектов малого и среднего предпринимательства</t>
  </si>
  <si>
    <t>единиц на 10000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</si>
  <si>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</si>
  <si>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Предоставление субсидий начинающим предпринимателям на возмещение части затрат, связанных с организацией предпринимательской деятельности (грантовая поддержка)Предоставление субсидий начинающим предпринимателям на возмещение части затрат, связанных с организацией предпринимательской деятельности (грантовая поддержка)
- Количество СМСП - получателей поддержки</t>
  </si>
  <si>
    <t>Предоставление субсидий на компенсацию части затрат при осуществлении предпринимательской деятельности
- Количество СМСП - получателей поддержки</t>
  </si>
  <si>
    <t>Предоставление субсидий на компенсацию части затрат при приобретении оборудования
- Количество СМСП – получателей поддержки</t>
  </si>
  <si>
    <t>Организация образовательных курсов и семинаров для руководителей и специалистов организаций и индивидуальных предпринимателей
- Количество получателей поддержки</t>
  </si>
  <si>
    <t>Обеспечение доступа к сведениям, содержащимся в государственных реестрах СМСП
- Количество обратившихся СМСП за поддержкой</t>
  </si>
  <si>
    <t>Протяженность автомобильных дорог общего пользования местного значения, на которых будут повышены или восстановлены транспортно- эксплуатационные характеристики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</si>
  <si>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</si>
  <si>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Количество отремонтированных объектов озеленения</t>
  </si>
  <si>
    <t>Количество отремонтированных объектов освещения</t>
  </si>
  <si>
    <t>Количество кладбищ, на которых проведен ремонт</t>
  </si>
  <si>
    <t>Снижение тяжести последствий ДТП</t>
  </si>
  <si>
    <t>Количество прочих объектов благоустройства, в отношении которых осуществлен капитальный и (или) текущий ремонт</t>
  </si>
  <si>
    <t>Протяженность обслуживаемых объектов улично-дорожной сети</t>
  </si>
  <si>
    <t>Количество обслуживаемых объектов озеленения</t>
  </si>
  <si>
    <t>Протяженность обслуживаемых сетей наружного освещения</t>
  </si>
  <si>
    <t>Количество обслуживаемых кладбищ</t>
  </si>
  <si>
    <t>Количество прочих объектов благоустройства, в отношении которых обеспечено техническое обслуживание и содержание</t>
  </si>
  <si>
    <t>Количество единиц приобретенных автоэвакуаторов</t>
  </si>
  <si>
    <t>Коэффициент эффективности осуществления контроля за организацией дорожного движения</t>
  </si>
  <si>
    <t>Коэффициент эффективности осуществления комплексного контроля за объектами благоустройства и дорожного хозяйства</t>
  </si>
  <si>
    <t>км</t>
  </si>
  <si>
    <r>
      <t xml:space="preserve">фактическое исполнение за год, предшествующий отчетному                     </t>
    </r>
    <r>
      <rPr>
        <sz val="12"/>
        <color theme="1"/>
        <rFont val="Times New Roman"/>
        <family val="1"/>
        <charset val="204"/>
      </rPr>
      <t xml:space="preserve"> (при наличии)</t>
    </r>
  </si>
  <si>
    <t>1.1.1.</t>
  </si>
  <si>
    <t>Число лиц, обученных основам здорового образа жизни</t>
  </si>
  <si>
    <t>1.2.1.</t>
  </si>
  <si>
    <t>1.2.2.</t>
  </si>
  <si>
    <t>1.2.3.</t>
  </si>
  <si>
    <t>2.1.1.</t>
  </si>
  <si>
    <t>3.1.1.</t>
  </si>
  <si>
    <t>3.2.1.</t>
  </si>
  <si>
    <t>3.3.1.</t>
  </si>
  <si>
    <t>3.4.1.</t>
  </si>
  <si>
    <t>3.5.1.</t>
  </si>
  <si>
    <t>3.6.1.</t>
  </si>
  <si>
    <t>3.6.2.</t>
  </si>
  <si>
    <t>3.7.1.</t>
  </si>
  <si>
    <t>3.8.1.</t>
  </si>
  <si>
    <t>3.9.1.</t>
  </si>
  <si>
    <t>3.11.1.</t>
  </si>
  <si>
    <t>3.11.2.</t>
  </si>
  <si>
    <t>3.11.3.</t>
  </si>
  <si>
    <t>4.1.1.</t>
  </si>
  <si>
    <t>4.2.1.</t>
  </si>
  <si>
    <t>4.3.1.</t>
  </si>
  <si>
    <t>4.4.1.</t>
  </si>
  <si>
    <t>4.5.1.</t>
  </si>
  <si>
    <t>4.5.2.</t>
  </si>
  <si>
    <t>4.6.1.</t>
  </si>
  <si>
    <t>4.7.1.</t>
  </si>
  <si>
    <t>4.7.2.</t>
  </si>
  <si>
    <t>4.8.1.</t>
  </si>
  <si>
    <t>5.1.1.</t>
  </si>
  <si>
    <t>6.1.1.</t>
  </si>
  <si>
    <t>6.2.1.</t>
  </si>
  <si>
    <t>6.3.1.</t>
  </si>
  <si>
    <t>7.1.1.</t>
  </si>
  <si>
    <t>7.2.1.</t>
  </si>
  <si>
    <t>7.2.2.</t>
  </si>
  <si>
    <t>7.3.1.</t>
  </si>
  <si>
    <t>7.4.1.</t>
  </si>
  <si>
    <t>7.5.1.</t>
  </si>
  <si>
    <t>8.1.1.</t>
  </si>
  <si>
    <t>8.2.1.</t>
  </si>
  <si>
    <t>9.1.1.</t>
  </si>
  <si>
    <t>9.2.1.</t>
  </si>
  <si>
    <t>3.10.1.</t>
  </si>
  <si>
    <t>случаев на 10 тыс. занятого населения</t>
  </si>
  <si>
    <t>количество выездов</t>
  </si>
  <si>
    <t>литры</t>
  </si>
  <si>
    <t>случаи</t>
  </si>
  <si>
    <t>случаев на 100 тыс. чел. населения</t>
  </si>
  <si>
    <t>посещения</t>
  </si>
  <si>
    <t>количество выездов СМП</t>
  </si>
  <si>
    <t>случаев на 1 тыс. родившихся живыми</t>
  </si>
  <si>
    <t>чел. на 10 тыс. чел. населения</t>
  </si>
  <si>
    <t>Внедрение электронной медицинской карты</t>
  </si>
  <si>
    <t xml:space="preserve">Охват иммунизацией лиц в возрасте 18-35 лет против вирусного гепатита В </t>
  </si>
  <si>
    <t>Охват иммунизацией лиц в возрасте 1-60 лет и старше против гриппа</t>
  </si>
  <si>
    <t xml:space="preserve">Охват иммунизацией лиц в возрасте 18-35 лет против кори </t>
  </si>
  <si>
    <t xml:space="preserve">Уровень заболеваемости профессиональными заболеваниями </t>
  </si>
  <si>
    <t>Количество пациентов с инфекционными заболеваниями, получивших лечение в МБУЗ «ГИКБ № 8»</t>
  </si>
  <si>
    <t>Выезды, осуществленные специализированной бригадой психиатрической помощи ежегодно в городе Кемерово</t>
  </si>
  <si>
    <t>Объем заготовленной цельной донорской крови</t>
  </si>
  <si>
    <t xml:space="preserve">Смертность населения от болезней системы кровообращения </t>
  </si>
  <si>
    <t>Количество неотложных операций, выполненных в нейрохирургическом отделении МБУЗ «ККД»</t>
  </si>
  <si>
    <t>Количество исследований, выполненных круглосуточной эндоскопической бригадой МБУЗ «ККДЦ»</t>
  </si>
  <si>
    <t>Обеспечение полной готовности медицинских служб при  возникновении и ликвидации последствий чрезвычайных ситуаций</t>
  </si>
  <si>
    <t>Удовлетворенность пациентов качеством оказания медицинской помощи в муниципальных учреждениях здравоохранения</t>
  </si>
  <si>
    <t>Смертность населения в результате ДТП</t>
  </si>
  <si>
    <t>Количество граждан Украины и лиц без гражданства, получивших стационарную помощь</t>
  </si>
  <si>
    <t>Количество посещений гражданами  Украины и лицами без гражданства поликлинических муниципальных учреждений города Кемерово</t>
  </si>
  <si>
    <t xml:space="preserve">Количество выездов бригад скорой медицинской помощи к гражданам Украины и лицам без гражданства </t>
  </si>
  <si>
    <t>Младенческая смертность</t>
  </si>
  <si>
    <t>Удовлетворение потребности в лекарственных средствах</t>
  </si>
  <si>
    <t xml:space="preserve">Количество детей до 3-х лет, ежемесячно обеспеченных бесплатным детским питанием </t>
  </si>
  <si>
    <t>Доля детей, обеспеченных продуктами питания</t>
  </si>
  <si>
    <t>Доля детей, получивших денежные выплаты</t>
  </si>
  <si>
    <t>Доля детей I и  II групп здоровья в общей численности обучающихся в МОУ</t>
  </si>
  <si>
    <t>Выезды, осуществленные мобильными бригадами реанимации МАУЗ «ДГКБ № 5», ежегодно по территории Кемеровской области</t>
  </si>
  <si>
    <t xml:space="preserve">Обеспечение лечения детей, оставшихся без попечения родителей  в МБУЗ «ГКБ № 2» </t>
  </si>
  <si>
    <t xml:space="preserve">Количество детей, пролеченных в детском санатории «Журавлик» МБУЗ «ДКБ № 2» </t>
  </si>
  <si>
    <t xml:space="preserve">Количество инкурабельных соматических пациентов, получивших помощь </t>
  </si>
  <si>
    <t>Количество пациентов, получивших паллиативную помощь</t>
  </si>
  <si>
    <t>Количество инкурабельных онкологических пациентов, получивших паллиативную помощь</t>
  </si>
  <si>
    <t>Обеспеченность населения врачами</t>
  </si>
  <si>
    <t>Обеспеченность населения средним медицинским персоналом</t>
  </si>
  <si>
    <t>Доля обученных человек из числа младшего медицинского персонала в общем количестве подлежащих за год</t>
  </si>
  <si>
    <t>Доля молодых специалистов, получивших материальную помощь, в общем количестве нуждающихся</t>
  </si>
  <si>
    <t xml:space="preserve"> Доля медицинских работников, получающих выплаты, от числа подлежащих</t>
  </si>
  <si>
    <t>Доля граждан, получающих социальную поддержку, от числа подлежащих</t>
  </si>
  <si>
    <t>Удовлетворение спроса отдельных категорий граждан на необходимые лекарственные препараты и медицинские изделия, а также специализированные продукты лечебного питания для детей-инвалидов</t>
  </si>
  <si>
    <r>
      <t>Количество заборов, выполненных областной трансплантационной бригадой,</t>
    </r>
    <r>
      <rPr>
        <sz val="14"/>
        <color theme="1"/>
        <rFont val="Times New Roman"/>
        <family val="1"/>
        <charset val="204"/>
      </rPr>
      <t xml:space="preserve"> за счет качественного проведения подготовительных мероприятий базами органного донорства в МБУЗ «ГКБ № 3», МБУЗ «ККД», МБУЗ «ГКБ№ 11»</t>
    </r>
  </si>
  <si>
    <r>
      <t>Количество ВИЧ-инфицированных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пациентов, получивших лечение в МБУЗ «ГИКБ № 8»</t>
    </r>
  </si>
  <si>
    <t>Охват детей бесплатным детским питанием в соответствии с возрастом, состоянием здоровья</t>
  </si>
  <si>
    <t>Выезды, осуществленные мобильными бригадами реанимации МАУЗ «ДГКБ № 5», ежегодно в городе Кемерово</t>
  </si>
  <si>
    <r>
      <t>Количество пролеченных пациентов в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МБУЗ «ГБ № 13» </t>
    </r>
  </si>
  <si>
    <t>Количество консультаций, выполненных главными городскими специалистами                (по профилю) ежегодно</t>
  </si>
  <si>
    <t xml:space="preserve">Количество участников городских смотров – конкурсов </t>
  </si>
  <si>
    <t>Количество реализованных ТОС проектов, получивших финансовую поддержку из городского бюджета</t>
  </si>
  <si>
    <t>Количество органов ТОС</t>
  </si>
  <si>
    <t xml:space="preserve">Количество жителей города, принимающих активное участие в деятельности ТОС </t>
  </si>
  <si>
    <t>Количество мероприятий по месту жительства, организованных ТОС</t>
  </si>
  <si>
    <t>Количество акций и субботников, проводимых по месту жительства</t>
  </si>
  <si>
    <t>Количество участников  акций и субботников, проводимых по месту жительства</t>
  </si>
  <si>
    <t>Количество проведенных семинаров и встреч с активом ТОС</t>
  </si>
  <si>
    <t>Количество предпринимателей, участвующих в мероприятиях в сфере благотворительной деятельности в поддержку ТОС и ЦРН</t>
  </si>
  <si>
    <t>Количество мероприятий по развитию молодежного движения ТОС</t>
  </si>
  <si>
    <t>Доля жителей города в возрасте до 40 лет, участвующих в деятельности ТОС</t>
  </si>
  <si>
    <t>Количество публикаций в средствах массовой информации, освещающих деятельность ТОС, ЦРН</t>
  </si>
  <si>
    <t>Количество брошюр, информационных буклетов по итогам деятельности ТОС, ЦРН</t>
  </si>
  <si>
    <t>Количество мероприятий для детей и взрослых, проводимых ЦРН</t>
  </si>
  <si>
    <t>Количество жителей города, принимающих участие в мероприятиях, проводимых ЦРН</t>
  </si>
  <si>
    <t>Количество творческих объединений при ЦРН</t>
  </si>
  <si>
    <t>Количество жителей города, посещающих творческие объединения при ЦРН</t>
  </si>
  <si>
    <t>Количество рейдов по неблагополучным семьям, проводимых ЦРН, проверке санитарного состояния территорий</t>
  </si>
  <si>
    <t>Степень реализации мероприятий (СРм)</t>
  </si>
  <si>
    <t>Эфф-ть использования фин. ресурсов (Эис)</t>
  </si>
  <si>
    <t>Эфф-ть реализации МП (ЭРмп)</t>
  </si>
  <si>
    <t>Степень соответсвия запланир. ур.затрат (Ссуз)</t>
  </si>
  <si>
    <t>5=1*4</t>
  </si>
  <si>
    <t>Выпуск пресс-релизов с информацией о деятельности администрации города Кемерово</t>
  </si>
  <si>
    <t>Средняя посещаемость официального сайта администрации города Кемерово</t>
  </si>
  <si>
    <t>Количество радиопрограмм Fm радиовещания</t>
  </si>
  <si>
    <t>Количество радиопрограмм проводного радиовещания</t>
  </si>
  <si>
    <t>Количество телевизионных программ</t>
  </si>
  <si>
    <t>Еженедельный тираж газеты "Кемерово"</t>
  </si>
  <si>
    <t>штук</t>
  </si>
  <si>
    <t>экз.</t>
  </si>
  <si>
    <t>7. Муниципальна программа "Повышение эффективности управления муниципальной собственностью города Кемерово" на 2015-2019 годы</t>
  </si>
  <si>
    <t>Выполнение планового задания по доходам, полученным от продажи имущества, находящегося в собственности города Кемерово</t>
  </si>
  <si>
    <t>Выполнение планового задания по доходам, полученным от использования имущества и земельных ресурсов, находящихся в собственности города Кемерово</t>
  </si>
  <si>
    <t>Уровень ежегодного достижения показателей (индикаторов) программы</t>
  </si>
  <si>
    <t>Количество объектов непрофильного имущества, включенного в прогнозный план приватизации, в целях дальнейшей реализации</t>
  </si>
  <si>
    <t>Количество земельных участков, предоставленных в аренду, в отчетный период</t>
  </si>
  <si>
    <t>Количество объектов нежилого фонда в отчетном периоде, на которые зарегистрировано право собственности города Кемерово</t>
  </si>
  <si>
    <t>Количество земельных участков, на которые в отчетном периоде зарегистрировано право собственности города Кемерово</t>
  </si>
  <si>
    <t>Протяженность инженерных сетей в отчетном периоде, в отношении которых осуществлена инвентаризация (установление наличия, трасс прохождения, границ балансовой принадлежности и состояния)</t>
  </si>
  <si>
    <t>Количество инженерных сетей в отчетном периоде, в отношении которых осуществлена постановка на кадастровый учет и проведена государственная регистрация права собственности города Кемерово</t>
  </si>
  <si>
    <t>Уровень обеспеченности деятельности муниципальных служащих</t>
  </si>
  <si>
    <t>Площадь территории свободных муниципальных объектов, на которой проведено благоустройство (уборка территории)</t>
  </si>
  <si>
    <t>Площадь свободных муниципальных объектов, содержащаяся за счет муниципального бюджета</t>
  </si>
  <si>
    <t>Количество капитально отремонтированных объектов муниципальной собственности</t>
  </si>
  <si>
    <t>Доля исполненных постановлений администрации города Кемерово об увеличении уставных капиталов акционерных обществ и уставных фондов муниципальных предприятий от общего числа постановлений администрации города Кемерово об увеличении уставных капиталов акционерных обществ и уставных фондов муниципальных предприятий</t>
  </si>
  <si>
    <t>Количество приобретенных автобусов для муниципальных нужд</t>
  </si>
  <si>
    <t>Доля уплаченных лизинговых платежей в общей сумме платежей, предусмотренных лизинговым контрактом</t>
  </si>
  <si>
    <t>Площадь объектов, в отношении которых осуществлена оценка рыночной стоимости (недвижимое имущество)</t>
  </si>
  <si>
    <t>Число объектов, в отношении которых осуществлена оценка рыночной стоимости (движимое имущество)</t>
  </si>
  <si>
    <t>Число вновь выявленных бесхозяйных объектов в отчетном периоде, на которые признано право собственности города Кемерово</t>
  </si>
  <si>
    <t>Число вновь выявленных бесхозяйных объектов в отчетном периоде, в отношении которых осуществлена государственная регистрация права собственности города Кемерово</t>
  </si>
  <si>
    <t>Площадь выявленных бесхозяйных объектов, в отношении которых проведена техническая инвентаризация и постановка на кадастровый учет</t>
  </si>
  <si>
    <t>Выполнение планового задания по доходам от продажи земельных участков, находящихся в собственности городского округа (за исключением земельных участков муниципальных бюджетных и автономных учреждений)</t>
  </si>
  <si>
    <t>Выполнение планового задания по доходам, получаемым в виде арендной платы, а также средства от продажи права на заключение договоров аренды на земли, находящиеся в собственности городского округа (за исключением земельных участков муниципальных бюджетных и автономных учреждений)</t>
  </si>
  <si>
    <t>Степень реализации МП (Ср)</t>
  </si>
  <si>
    <t>4=2/3</t>
  </si>
  <si>
    <r>
      <t xml:space="preserve">реализована со </t>
    </r>
    <r>
      <rPr>
        <b/>
        <sz val="11"/>
        <color theme="1"/>
        <rFont val="Times New Roman"/>
        <family val="1"/>
        <charset val="204"/>
      </rPr>
      <t>средним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</si>
  <si>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Доля потерь воды при ее передаче в общем объеме переданной воды</t>
  </si>
  <si>
    <t>Удельный расход топлива на выработку тепловой энергии на котельных</t>
  </si>
  <si>
    <t>Удельный расход топлива на выработку тепловой энергии на тепловых электростанциях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</si>
  <si>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</si>
  <si>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</si>
  <si>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т.у.т./Гкал</t>
  </si>
  <si>
    <t>тыс. т.у.т/млн. Гкал</t>
  </si>
  <si>
    <t>кВтч/ Гкал</t>
  </si>
  <si>
    <t xml:space="preserve"> </t>
  </si>
  <si>
    <t>15. Муниципальна программа "Жилищно-коммунальный комплекс, энергосбережение и повышение энергетической эффективности на территории города Кемерово" на 2015-2017 годы</t>
  </si>
  <si>
    <t>Уровень износа коммунальной инфраструктуры</t>
  </si>
  <si>
    <t>Удельный вес жилищного фонда, обеспеченного горячим водоснабжением</t>
  </si>
  <si>
    <t>Удельный вес жилищного фонда, обеспеченного отоплением</t>
  </si>
  <si>
    <t>Удельный вес жилищного фонда, обеспеченного водопроводом</t>
  </si>
  <si>
    <t>Удельный вес жилищного фонда, обеспеченного водоотведением</t>
  </si>
  <si>
    <t>Доля капитально отремонтированных многоквартирных домов</t>
  </si>
  <si>
    <t>Доля многоквартирных домов, по которым выполнено проектирование и проведено обследование, от общего количества отремонтированных домов</t>
  </si>
  <si>
    <t>Доля многоквартирных домов, в которых проведено полное обследование технического состояния, от общего количества многоквартирных домов</t>
  </si>
  <si>
    <t>Доля принятых на диспетчеризацию и сервисное обслуживание приборов учета энергоресурсов в бюджетных учреждениях к общему количеству приборов учета в учреждениях бюджетной сферы</t>
  </si>
  <si>
    <t>Объем инвестиций в основной капитал в расчете на одного жителя в ценах соответствующих лет</t>
  </si>
  <si>
    <t>Количество нормативных правовых актов города Кемерово, направленных на развитие и поддержку инвестиционной и инновационной деятельности</t>
  </si>
  <si>
    <t>Количество инвестиционных предложений, размещенных в инвестиционном паспорте города Кемерово</t>
  </si>
  <si>
    <t>Количество инвестиционных и инновационных проектов (предприятий) города Кемерово, участвующих в инвестиционных, экономических и образовательных форумах, круглых столах, конференциях, торгово-экономических ярмарках, выставках</t>
  </si>
  <si>
    <t>Количество публикаций об инвестиционной и инновационной привлекательности города Кемерово в СМИ</t>
  </si>
  <si>
    <t>Количество заявок, представленных на конкурс "Лучший городской инновационный проект"</t>
  </si>
  <si>
    <t>Количество зон экономического благоприятствования, функционирующих на территории города Кемерово</t>
  </si>
  <si>
    <t>Количество инвестиционных проектов, реализуемых на территории города Кемерово, включенных в перечень инвестиционных проектов Кемеровской области для оказания государственной поддержки (нарастающим итогом)</t>
  </si>
  <si>
    <r>
      <t xml:space="preserve">реализована с </t>
    </r>
    <r>
      <rPr>
        <b/>
        <sz val="12"/>
        <color theme="1"/>
        <rFont val="Times New Roman"/>
        <family val="1"/>
        <charset val="204"/>
      </rPr>
      <t>высоким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</si>
  <si>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Окупаемость перевозок пассажиров общественным транспортом с учетом компенсации из бюджета</t>
  </si>
  <si>
    <t>Количество отработанных машино-часов пассажирскими предприятиями города Кемерово</t>
  </si>
  <si>
    <t>тыс. машино-часов</t>
  </si>
  <si>
    <t>Количество размещенных информационных материалов о событиях в транспортной сфере города</t>
  </si>
  <si>
    <t>информационное мероприятие</t>
  </si>
  <si>
    <t>Проведение капитального ремонта недвижимого муниципального имущества</t>
  </si>
  <si>
    <t>единица</t>
  </si>
  <si>
    <t>Количество таксофонов, установленных в муниципальных организациях социальной сферы деятельности (включая учреждения здравоохранения)</t>
  </si>
  <si>
    <t>Количество мобильных номеров, обеспечивающих связью организации социальной сферы деятельности</t>
  </si>
  <si>
    <r>
      <t xml:space="preserve">эфф-ть МП </t>
    </r>
    <r>
      <rPr>
        <b/>
        <sz val="11"/>
        <color theme="1"/>
        <rFont val="Times New Roman"/>
        <family val="1"/>
        <charset val="204"/>
      </rPr>
      <t>неудовлетворительная</t>
    </r>
  </si>
  <si>
    <t>проценты</t>
  </si>
  <si>
    <t>единицы</t>
  </si>
  <si>
    <t>минуты</t>
  </si>
  <si>
    <t>Доля  отремонтированных внутриквартальных территорий</t>
  </si>
  <si>
    <t>Доля бюджета муниципального образования на содержание муниципальных бюджетных учреждений от общих затрат на их содержание</t>
  </si>
  <si>
    <t>Доля выполненных работ на инженерных сетях к общему количеству оказанных услуг</t>
  </si>
  <si>
    <t>кВтч/Гкал</t>
  </si>
  <si>
    <t>Отношение дефицита бюджета города к доходам без учета безвозмездных поступлений и поступлений налоговых доходов по дополнительным нормативам отчислений (ОС1)</t>
  </si>
  <si>
    <t>Доля расходов бюджета города, утвержденная в составе резервного фонда администрации города Кемерово, в общем объеме расходов бюджета города (ОС2)</t>
  </si>
  <si>
    <t>Наличие НПА, направленного на формирование доходной части бюджета города (налоговые и неналоговые доходы) (ОС3)</t>
  </si>
  <si>
    <t>Темп роста налоговых и неналоговых доходов бюджета города в сопоставимых нормативах (ОС4)</t>
  </si>
  <si>
    <t>Доля выпадающих доходов бюджета города в объеме налоговых доходов бюджета города (ОС5)</t>
  </si>
  <si>
    <t>Доля расходов бюджета города, формируемых в рамках программ в общем объеме расходов бюджета города (ПЭ1)</t>
  </si>
  <si>
    <t>Доля расходов бюджета города, направленная на поддержку и развитие социальной сферы, в общем объеме расходов бюджета города (ПЭ2)</t>
  </si>
  <si>
    <t>Отношение объема просроченной кредиторской задолженности к общему объему расходов бюджета города (ПЭ4)</t>
  </si>
  <si>
    <t>Отношение муниципального долга к общему объему доходов бюджета города без учета объема безвозмездных поступлений в бюджет города (УМД1)</t>
  </si>
  <si>
    <t>Доля просроченной задолженности по долговым обязательствам в общем объеме задолженности по долговым обязательствам города Кемерово (УМД2)</t>
  </si>
  <si>
    <t>Доля расходов на обслуживание муниципального долга в общем объеме расходов бюджета города без учета расходов бюджета города за счет субвенций (УМД3)</t>
  </si>
  <si>
    <t>Превышение ставки по привлеченным кредитам коммерческих банков над ставкой рефинансирования Банка России (УМД4)</t>
  </si>
  <si>
    <t>Размещение проекта решения о бюджета города, решения о бюджете города, проекта отчета и отчета об исполнении бюджета города в доступной для граждан форме на официальном сайте в информационно-телекоммуникационной сети "Интернет" (ПК1)</t>
  </si>
  <si>
    <r>
      <t xml:space="preserve">реализована с </t>
    </r>
    <r>
      <rPr>
        <b/>
        <sz val="11"/>
        <color theme="1"/>
        <rFont val="Times New Roman"/>
        <family val="1"/>
        <charset val="204"/>
      </rPr>
      <t>высоким</t>
    </r>
    <r>
      <rPr>
        <sz val="10"/>
        <color theme="1"/>
        <rFont val="Times New Roman"/>
        <family val="1"/>
        <charset val="204"/>
      </rPr>
      <t xml:space="preserve"> уровнем эфф-ти</t>
    </r>
  </si>
  <si>
    <t>- Количество СМСП - получателей заемных средств</t>
  </si>
  <si>
    <t>- Создание новых рабочих мест</t>
  </si>
  <si>
    <t xml:space="preserve">единиц </t>
  </si>
  <si>
    <t>Выдача займов СМСП для реализации проектов</t>
  </si>
  <si>
    <t>- Количество консультаций</t>
  </si>
  <si>
    <t>- Количество зарегистрированных новых СМСП</t>
  </si>
  <si>
    <t>тыс. ед.</t>
  </si>
  <si>
    <t>Обеспечение деятельности МБУЦПП</t>
  </si>
  <si>
    <t>Информационная поддержка СМСП</t>
  </si>
  <si>
    <t>- Количество получателей информационной и консультационной поддержки (смс-сообщений, электронной почты);</t>
  </si>
  <si>
    <t>- Количество экземпляров (буклеты, журналы, презентационный материал и т. д.)</t>
  </si>
  <si>
    <t>Обеспечение деятельности организаций, образующих инфраструктуру поддержки СМСП: проведение работ, связанных с текущим и капитальным ремонтом городского бизнес-инкубатора
- Количество получателей поддержки</t>
  </si>
  <si>
    <t>6.1</t>
  </si>
  <si>
    <t>8. Муниципальна программа "Жилищная и социальная инфраструктура города Кемерово" на 2015-2019 годы</t>
  </si>
  <si>
    <t>учрежде-ний</t>
  </si>
  <si>
    <t>спортив-ный комплекс</t>
  </si>
  <si>
    <t xml:space="preserve">мероприя-тий </t>
  </si>
  <si>
    <t>процентов от потребности</t>
  </si>
  <si>
    <t>процентов от потреб-ности</t>
  </si>
  <si>
    <t>рублей/         человек</t>
  </si>
  <si>
    <t>Доля рабочих мест органов местного самоуправления, обеспеченных программно-техническими средствами</t>
  </si>
  <si>
    <t>Доля компьютеров органов местного самоуправления, подключенных к информационно-телекоммуникационной сети "Интернет"</t>
  </si>
  <si>
    <t>Количество программных средств, приобретаемых для защиты информации в органах местного самоуправления</t>
  </si>
  <si>
    <t>Количество муниципальных служащих, прошедших курсы повышения квалификации в сфере информационных технологий</t>
  </si>
  <si>
    <t>Доля рабочих мест, подключенных к информационно-коммуникационной сети администрации города Кемерово</t>
  </si>
  <si>
    <t>Доля автоматизированных рабочих мест, подключенных к РСМЭВ, и аппаратно - технически обеспеченных</t>
  </si>
  <si>
    <t>Доля муниципальных услуг города Кемерово, информация о которых размещена на Едином портале государственных и муниципальных услуг (функций)</t>
  </si>
  <si>
    <t>Уровень удовлетворенности населения города Кемерово качеством предоставления муниципальных услуг</t>
  </si>
  <si>
    <t>Среднее время ожидания в очереди при обращении граждан за получением одной муниципальной услуги</t>
  </si>
  <si>
    <t>Количество заявителей, обратившихся в МАУ "МФЦ          г. Кемерово"</t>
  </si>
  <si>
    <t>Исполнение сроков предоставления услуг</t>
  </si>
  <si>
    <t>Отсутствие жалоб заявителей</t>
  </si>
  <si>
    <t>посетите-лей в день</t>
  </si>
  <si>
    <t>будем считать что скорректировали план на 0, тогда мероприятие выполнено</t>
  </si>
  <si>
    <t>здесь сидят 2 мероприятия</t>
  </si>
  <si>
    <t>здесь 2 мероприятия</t>
  </si>
  <si>
    <t>21. Муниципальна программа "Совершенствование гражданской обороны и защиты населения от чрезвычайных ситуаций в городе Кемерово" 
на 2015-2018 годы</t>
  </si>
  <si>
    <t>сокращение количества пострадавшего населения в чрезвычайных ситуациях по сравнению с прошлым годом</t>
  </si>
  <si>
    <t xml:space="preserve">сокращение материального ущерба от природных и техногенных ЧС по сравнению с прошлым годом
</t>
  </si>
  <si>
    <t>доля мероприятий по обеспечению готовности органов управления, сил и средств городского звена ТП РСЧС, проведенных с положительной оценкой относительно общих</t>
  </si>
  <si>
    <t>доля проведенных превентивных инженерно-технических и других мероприятий от числа необходимых мероприятий</t>
  </si>
  <si>
    <t>процент созданных резервов от их нормативной потребности</t>
  </si>
  <si>
    <t>количество добровольных пожарных, прошедших специальную подготовку, в расчете на 1 тыс. чел населения</t>
  </si>
  <si>
    <t>доля населения, оповещаемого техническими средствами оповещения</t>
  </si>
  <si>
    <t xml:space="preserve">ЧЕЛ. / 1 тыс. чел. нас.
</t>
  </si>
  <si>
    <t>%</t>
  </si>
  <si>
    <t>% 
(от потребности)</t>
  </si>
  <si>
    <t>реализована с высоким уровнем эфф-ти</t>
  </si>
  <si>
    <t>Пок-ль 4: Предлагаем скорректировать плановое значение по данному показателю до уровня 20 %. Ранее при внесении изменений в муниципальную программу ГОиЧС данный показатель не был скорректирован при изменении объема финансирования в отчетном году по данному мероприятию. В дальнейшем при внесении изменений в муниципальную программу плановое значение целевого показателя будет скорректировано.</t>
  </si>
  <si>
    <t>Отчет
 о достижении значений целевых показателей (индикаторов) 
муниципальных программ
за 2016 год</t>
  </si>
  <si>
    <t>Количество получателей социальных услуг</t>
  </si>
  <si>
    <t>Количество заборов, выполненных областной трансплантационной бригадой, за счет качественного проведения подготовительных мероприятий базами органного донорства в МБУЗ «ГКБ № 3», МБУЗ «ККД», МБУЗ «ГКБ№ 11»</t>
  </si>
  <si>
    <t>Увеличение посещаемости музея-заповедника  «Красная горка»</t>
  </si>
  <si>
    <t>242/282</t>
  </si>
  <si>
    <t>Доля учреждений общего образования, в которых создана универсальная безбарьерная среда для инклюзивного образования детей-инвалидов, в общем количестве учреждений общего образования</t>
  </si>
  <si>
    <t>Процент выпускников, успешно трудоустроенных и (или) социализированных</t>
  </si>
  <si>
    <t>Доля детей-сирот и детей оставшихся без попечения родителей, переданных в семьи граждан</t>
  </si>
  <si>
    <t xml:space="preserve">Создание в городе Кемерово новых мест в общеобразовательных учреждениях в соответствии с прогнозируемой потребностью и современными требованиями к условиям
</t>
  </si>
  <si>
    <t xml:space="preserve">Удельный вес численности обучающихся, занимающихся в первую смену, в общей численности обучающихся общеобразовательных учреждений
</t>
  </si>
  <si>
    <r>
      <t xml:space="preserve">реализована с </t>
    </r>
    <r>
      <rPr>
        <b/>
        <sz val="12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</si>
  <si>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детей, привлекаемых к участию в творческих мероприятиях</t>
  </si>
  <si>
    <t>Доля населения, систематически занимающегося физической культурой и спортом в муниципальном образовании</t>
  </si>
  <si>
    <t>Доля обучающихся, систематически занимающихся физической культурой и спортом, в общей численности обучающихся</t>
  </si>
  <si>
    <t>8.1.</t>
  </si>
  <si>
    <r>
      <t xml:space="preserve">реализована со </t>
    </r>
    <r>
      <rPr>
        <b/>
        <sz val="11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</si>
  <si>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Количество объектов коммунальной инфраструктуры, введенных в эксплуатацию</t>
  </si>
  <si>
    <t xml:space="preserve"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
</t>
  </si>
  <si>
    <t>в том числе:</t>
  </si>
  <si>
    <t xml:space="preserve">Количество объектов транспортной инфраструктуры, введенных в эксплуатацию
</t>
  </si>
  <si>
    <t xml:space="preserve">Мощность объектов транспортной инфраструктуры, введенных в эксплуатацию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(за отчетный год/общая мощность):
</t>
  </si>
  <si>
    <t xml:space="preserve">12 602/
70 993
</t>
  </si>
  <si>
    <t>микрорайон № 12 Рудничного района</t>
  </si>
  <si>
    <t>7.1.</t>
  </si>
  <si>
    <t>9.1.</t>
  </si>
  <si>
    <t>Магистральные улицы 12 микрорайона в Рудничном районе г. Кемерово</t>
  </si>
  <si>
    <t>Количество снесенных ветхих и аварийных жилых домов</t>
  </si>
  <si>
    <t>Количество новых мест в объектах общего образования, введенных в эксплуатацию</t>
  </si>
  <si>
    <t>Объем ввода жилья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</si>
  <si>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14.1</t>
  </si>
  <si>
    <t>14.2</t>
  </si>
  <si>
    <t>Мощность амбулаторно-поликлинических учреждений, введенных в эксплуатацию</t>
  </si>
  <si>
    <t>Количество учреждений здравоохранения, по которым завершен капитальный ремонт или модернизация</t>
  </si>
  <si>
    <t>Количество прочих объектов муниципальной собственности, по которым завершен капитальный ремонт или реконструкция</t>
  </si>
  <si>
    <t>Количество мероприятий по праздничному оформлению города</t>
  </si>
  <si>
    <t>жилой район Лесная Поляна</t>
  </si>
  <si>
    <t>микрорайон N 12 Рудничного района</t>
  </si>
  <si>
    <t>степень достижения плановых значений целевого показателя (Сд)</t>
  </si>
  <si>
    <t>Количество семей, переселенных с подработанных территорий в текущем году</t>
  </si>
  <si>
    <t>Доля семей, получивших социальные выплаты и улучшивших жилищные условия в отчетном году, в общей численности семей, проживающих на подработанных территориях</t>
  </si>
  <si>
    <t>Количество жилых помещений, переданных в собственность в текущем году</t>
  </si>
  <si>
    <t>Количество договоров социального найма жилых помещений государственного жилищного фонда, заключенных (измененных) в текущем году</t>
  </si>
  <si>
    <t xml:space="preserve">Организация образовательных курсов и семинаров для руководителей и специалистов организаций и индивидуальных предпринимателей
- Количество участников образовательных мероприятий из числа СМСП
</t>
  </si>
  <si>
    <t>- Подготовка учредительных документов и изменений к ним; подготовка отчетности для предпринимателей в налоговые и прочие органы</t>
  </si>
  <si>
    <t>- Количество смс-сообщений, электронной рассылки, периодических изданий и печатной продукции</t>
  </si>
  <si>
    <t>Уровень удовлетворенности граждан благоустройством города Кемерово</t>
  </si>
  <si>
    <t>Снижение доли погибших в ДТП</t>
  </si>
  <si>
    <t>Количество объектов благоустройства, в отношении которых обеспечено содержание и ремонт</t>
  </si>
  <si>
    <t>Доля объектов организации дорожного движения, на которых осуществлен контроль в общем количестве объектов организации дорожного движения</t>
  </si>
  <si>
    <t>Доля объектов благоустройства и дорожного хозяйства, на которых осуществлен комплексный контроль в общем количестве объектов благоустройства и дорожного хозяйства</t>
  </si>
  <si>
    <t>Пассажирооборот городского пассажирского транспорта (в т.ч. электрического)</t>
  </si>
  <si>
    <t>Регулярность выполнения рейсов</t>
  </si>
  <si>
    <t>МЛН ПАСС. КМ</t>
  </si>
  <si>
    <t>ПРОЦ</t>
  </si>
  <si>
    <t>ЕД</t>
  </si>
  <si>
    <t>Количество приобретенных карт маршрутов регулярных перевозок</t>
  </si>
  <si>
    <t>Количество отработанных машино-часов пассажирским транспортом общего пользования города Кемерово</t>
  </si>
  <si>
    <t>ТЫС МАШ. Ч</t>
  </si>
  <si>
    <t>Количество инвестиционных проектов, реализуемых на территории города Кемерово, включенных в перечень инвестиционных проектов Кемеровской области, в перечень резидентов АО "Кузбасский технопарк" для оказания государственной поддержки (нарастающим итогом)</t>
  </si>
  <si>
    <t>РУБ/ЧЕЛ</t>
  </si>
  <si>
    <t>общий индикатор МП</t>
  </si>
  <si>
    <t>15. Муниципальна программа "Жилищно-коммунальный комплекс города Кемерово" на 2015-2020 годы</t>
  </si>
  <si>
    <t>Удельный вес жилищного фонда, обеспеченного горячим водоснабжением, к общей площади жилфонда</t>
  </si>
  <si>
    <t>Удельный вес жилищного фонда, обеспеченного отоплением, к общей площади жилфонда</t>
  </si>
  <si>
    <t>Удельный вес жилищного фонда, обеспеченного водопроводом, в общей площади жилфонда</t>
  </si>
  <si>
    <t>Удельный вес жилищного фонда, обеспеченного водоотведением, в общей площади жилфонда</t>
  </si>
  <si>
    <t>Удельный вес ветхих сетей водоснабжения и водоотведения в общей протяженности сетей</t>
  </si>
  <si>
    <t>Доля многоквартирных домов с проведенным капитальным ремонтом общего имущества от запланированного на год числа многоквартирных домов, требующих капитального ремонта общего имущества</t>
  </si>
  <si>
    <t>Доля многоквартирных домов с проведенным капитальным ремонтом муниципального имущества от запланированного на год числа многоквартирных домов, требующих капитального ремонта муниципального имущества</t>
  </si>
  <si>
    <t>Доля многоквартирных домов, в которых проведено обследование технического состояния, от общего количества многоквартирных домов</t>
  </si>
  <si>
    <t>Доля отработанных МБУ "Жилкомцентр" обращений граждан по вопросам ЖКХ, в общем количестве отработанных обращений в сфере ЖКХ</t>
  </si>
  <si>
    <t>Обследование объектов конкурса по выбору управляющей организации, проведение анализа технической документации, подготовка расчетов и заполнение утвержденных форм</t>
  </si>
  <si>
    <t>Ремонтные работы (геодезические, выполняемые на строительных площадках, подготовительные, земляные, устройство бетонных и железобетонных конструкций, внутренние сантехнические и электромонтажные работы)</t>
  </si>
  <si>
    <t>Поисковые и аварийно-спасательные работы (за исключением работ на водных объектах)</t>
  </si>
  <si>
    <t>чел./час</t>
  </si>
  <si>
    <t>ЧЕЛ/ЧАС</t>
  </si>
  <si>
    <t>Доля просроченной кредиторской задолженности в общем объеме расходов бюджета города (ПЭ3)</t>
  </si>
  <si>
    <t>Доля просроченной кредиторской задолженности по оплате труда в общем объеме расходов бюджета города (ПЭ4)</t>
  </si>
  <si>
    <t>Превышение ставки по привлеченным кредитам коммерческих банков над ставкой рефинансирования (ключевой ставкой) Банка России (УМД4)</t>
  </si>
  <si>
    <r>
      <t xml:space="preserve">реализована со </t>
    </r>
    <r>
      <rPr>
        <b/>
        <sz val="12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</si>
  <si>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Доля жителей города Кемерово, имеющих доступ к получению государственных и муниципальных услуг по принципу "одного окна" по месту пребывания, в том числе в МФЦ, от общего количества жителей города Кемерово</t>
  </si>
  <si>
    <r>
      <t xml:space="preserve">реализована с </t>
    </r>
    <r>
      <rPr>
        <b/>
        <sz val="11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</si>
  <si>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t>Доля населения проживающего в жилищном фонде города Кемерово, признанном в установленном порядке аварийным и подлежащим сносу</t>
  </si>
  <si>
    <t>Доля граждан, переселенных из аварийного жилищного фонда в общем количестве граждан, планируемых к переселению в рамках программы</t>
  </si>
  <si>
    <t>Доля снесенной площади от площади, подлежащей сносу в рамках программы</t>
  </si>
  <si>
    <t>Количество расселяемых</t>
  </si>
  <si>
    <t>Количество расселяемых семей</t>
  </si>
  <si>
    <t>Площадь расселяемого жилья</t>
  </si>
  <si>
    <t>Количество снесенных домов</t>
  </si>
  <si>
    <t>Площадь снесенных домов</t>
  </si>
  <si>
    <t>здесь 3 мероприятия</t>
  </si>
  <si>
    <r>
      <t xml:space="preserve">Эфф-ть МП </t>
    </r>
    <r>
      <rPr>
        <b/>
        <sz val="11"/>
        <rFont val="Times New Roman"/>
        <family val="1"/>
        <charset val="204"/>
      </rPr>
      <t>неудовлетвор</t>
    </r>
  </si>
  <si>
    <t>Количество принятых пакетов документов в МФЦ</t>
  </si>
  <si>
    <t>20. Муниципальна программа "Совершенствование гражданской обороны и защиты населения от чрезвычайных ситуаций в городе Кемерово" 
на 2016-2019 годы</t>
  </si>
  <si>
    <r>
      <t xml:space="preserve">реализована с </t>
    </r>
    <r>
      <rPr>
        <b/>
        <sz val="10"/>
        <rFont val="Times New Roman"/>
        <family val="1"/>
        <charset val="204"/>
      </rPr>
      <t>высоким</t>
    </r>
    <r>
      <rPr>
        <sz val="10"/>
        <rFont val="Times New Roman"/>
        <family val="1"/>
        <charset val="204"/>
      </rPr>
      <t xml:space="preserve"> уровнем эфф-ти</t>
    </r>
  </si>
  <si>
    <r>
      <t>Количество ВИЧ-инфицированных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пациентов, получивших лечение в МБУЗ «ГИКБ № 8»</t>
    </r>
  </si>
  <si>
    <r>
      <t>Количество пролеченных пациентов в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МБУЗ «ГБ № 13» </t>
    </r>
  </si>
  <si>
    <t>18. Муниципальна программа "Развитие общественных инициатив в городе Кемерово" на 2016-2019 годы</t>
  </si>
  <si>
    <t>ТЫС РУБ</t>
  </si>
  <si>
    <t>ТЫС ЧЕЛ</t>
  </si>
  <si>
    <t>ТЫС ЕД</t>
  </si>
  <si>
    <t>ЧЕЛ</t>
  </si>
  <si>
    <t>случаев на 10 ТЫС занятого населения</t>
  </si>
  <si>
    <t>Л</t>
  </si>
  <si>
    <t xml:space="preserve">случаев на 100 ТЫС ЧЕЛ </t>
  </si>
  <si>
    <t>случаев на 1 ТЫС родившихся живыми</t>
  </si>
  <si>
    <t>ЧЕЛ на 10 ТЫС ЧЕЛ</t>
  </si>
  <si>
    <t>ЕД на 10 ТЫС ЧЕЛ</t>
  </si>
  <si>
    <t>ПОСЕЩ              на 1 ЧЕЛ              в ГОД</t>
  </si>
  <si>
    <t>ПРОЦ от потребности</t>
  </si>
  <si>
    <t>РУБ</t>
  </si>
  <si>
    <t>КМ</t>
  </si>
  <si>
    <t>М2</t>
  </si>
  <si>
    <t>ШТ</t>
  </si>
  <si>
    <t>ТЫС М2</t>
  </si>
  <si>
    <t>ПОСЕЩ/  СМЕН</t>
  </si>
  <si>
    <t xml:space="preserve">М2 </t>
  </si>
  <si>
    <t>МИН</t>
  </si>
  <si>
    <t>ПОСЕЩ/  ДН</t>
  </si>
  <si>
    <t>ЭКЗ</t>
  </si>
  <si>
    <t xml:space="preserve">ЧЕЛ. / ТЫС ЧЕЛ
</t>
  </si>
  <si>
    <t>ПРОЦ 
(от потребности)</t>
  </si>
  <si>
    <t>Отчет
 о достижении значений целевых показателей (индикаторов) 
муниципальных программ
за 2017 год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</si>
  <si>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</si>
  <si>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</si>
  <si>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</si>
  <si>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</si>
  <si>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доход отдельных категорий граждан за счет предоставления мер социальной поддержки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</si>
  <si>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</si>
  <si>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</si>
  <si>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</si>
  <si>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</si>
  <si>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</si>
  <si>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граждан, получивших социальную поддержку по оплате проезда отдельными видами транспорта</t>
  </si>
  <si>
    <t>246/279</t>
  </si>
  <si>
    <t>246/278</t>
  </si>
  <si>
    <t>Доля учреждений дополнительного образования, в которых создана универсальная безбарьерная среда для инклюзивного образования детей-инвалидов, в общем количестве учреждений дополнительного образования</t>
  </si>
  <si>
    <t>Доля учреждений дошкольного образования, в которых создана универсальная безбарьерная среда для инклюзивного образования детей-инвалидов, в общем количестве учреждений дошкольного образования</t>
  </si>
  <si>
    <t>1. Муниципальна программа "Социальная поддержка населения города Кемерово"
на 2015-2020 годы</t>
  </si>
  <si>
    <t>2. Муниципальна программа "Образование города Кемерово" на 2015-2020 годы</t>
  </si>
  <si>
    <t>Количество муниципальных образовательных учреждений дополнительного образования детей и физкультурно-спортивных организаций, осуществляющих спортивную подготовку</t>
  </si>
  <si>
    <t>Численность учащихся, занимающихся спортом в образовательных учреждениях дополнительного образования спортивной направленности и физкультурно-спортивных организациях, осуществляющих спортивную подготовку</t>
  </si>
  <si>
    <t>Количество приобретенных автобусов, единиц спецтехники для муниципальных нужд</t>
  </si>
  <si>
    <t>Площадь объектов, в отношении которыхосуществлена оценка рыночной стоимости (недвижимое имущество)</t>
  </si>
  <si>
    <t xml:space="preserve">Протяженность построенных инженерных сетей
</t>
  </si>
  <si>
    <t xml:space="preserve">п. метров
</t>
  </si>
  <si>
    <t xml:space="preserve">Строительство инженерных сетей микрорайона "Антипова" Рудничного района. Сети водоснабжения. II этап
</t>
  </si>
  <si>
    <t xml:space="preserve">Строительство инженерных сетей микрорайона "Антипова" Рудничного района. Сети водоотведения. II этап
</t>
  </si>
  <si>
    <t>7.2.</t>
  </si>
  <si>
    <t>7.3.</t>
  </si>
  <si>
    <t>7.4.</t>
  </si>
  <si>
    <t>7.5.</t>
  </si>
  <si>
    <t xml:space="preserve">Тепловые сети микрорайона "Антипова" Рудничного района. II этап
</t>
  </si>
  <si>
    <t xml:space="preserve">Строительство инженерных сетей микрорайона "Антипова" Рудничного района. Сети теплоснабжения. III этап
</t>
  </si>
  <si>
    <t xml:space="preserve">Строительство инженерных сетей микрорайона "Антипова" Рудничного района. Сети электроснабжения. II этап
</t>
  </si>
  <si>
    <t xml:space="preserve">Мощность построенных инженерных сооружений электроснабжения
</t>
  </si>
  <si>
    <t>кВА</t>
  </si>
  <si>
    <t>2520 (4*630)</t>
  </si>
  <si>
    <t>8.2.</t>
  </si>
  <si>
    <t>Строительство инженерных "Антипова" Рудничного района. Сети электроснабжения. II этап</t>
  </si>
  <si>
    <t>Строительство инженерных сетей микрорайона "Антипова" Рудничного района. Сети электроснабжения. III этап</t>
  </si>
  <si>
    <t>1260 (2*630)</t>
  </si>
  <si>
    <t>Ввод жилья на установленных площадках застройки</t>
  </si>
  <si>
    <t xml:space="preserve">тыс. кв. м
</t>
  </si>
  <si>
    <t>10.1.</t>
  </si>
  <si>
    <t>10.2.</t>
  </si>
  <si>
    <t>Микрорайон N 68 Ленинского района</t>
  </si>
  <si>
    <t>10.3.</t>
  </si>
  <si>
    <t xml:space="preserve">Микрорайон N 14 Рудничного района
</t>
  </si>
  <si>
    <t>21083 / 21083</t>
  </si>
  <si>
    <t>12.1.</t>
  </si>
  <si>
    <t>12.2.</t>
  </si>
  <si>
    <t>Строительство южного проезда микрорайона N 68 Ленинского района г. Кемерово</t>
  </si>
  <si>
    <t>12.3.</t>
  </si>
  <si>
    <t>Строительство бокового (Западного) проезда проспекта Восточный на участке от проспекта Химиков до Южного проезда микрорайона N 68 Ленинского района</t>
  </si>
  <si>
    <t>12.4.</t>
  </si>
  <si>
    <t>Строительство улицы N 10 от 2-го пер. Авроры до ул. Осиновская микрорайона N 13 Рудничного района</t>
  </si>
  <si>
    <t>Количество помещений муниципального жилого фонда, по которым завершены ремонтные работы</t>
  </si>
  <si>
    <t>помещение</t>
  </si>
  <si>
    <t>Ввод в эксплуатацию ботанического сада в жилом районе Лесная Поляна</t>
  </si>
  <si>
    <t>Количество образовательных организаций, по которым завершен капитальный ремонт и реконструкция</t>
  </si>
  <si>
    <t>организация</t>
  </si>
  <si>
    <t>Количество новых мест в образовательных организациях, введенных после капитального ремонта</t>
  </si>
  <si>
    <t>Количество новых мест в объектах дошкольного образования, введенных в эксплуатацию</t>
  </si>
  <si>
    <t>19.1.</t>
  </si>
  <si>
    <t>в том числе в рамках реализации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"Жилище":</t>
  </si>
  <si>
    <t>19.1.1.</t>
  </si>
  <si>
    <t>Детский сад на 350 мест с бассейном - начальная школа, жилой район Лесная Поляна, микрорайон N 2</t>
  </si>
  <si>
    <t>19.1.2.</t>
  </si>
  <si>
    <t>Детский сад на 280 мест с бассейном, Рудничный район, микрорайон N 12, строительный N 30</t>
  </si>
  <si>
    <t>19.1.3.</t>
  </si>
  <si>
    <t>Детский сад на 258 мест с бассейном, Заводский район, микрорайон N 14, строительный N 35</t>
  </si>
  <si>
    <t>20.1.</t>
  </si>
  <si>
    <t>20.2.</t>
  </si>
  <si>
    <t>20.3.</t>
  </si>
  <si>
    <t>Жилой район "Радуга"</t>
  </si>
  <si>
    <t>20.4.</t>
  </si>
  <si>
    <t>Жилой район "Южный"</t>
  </si>
  <si>
    <t>учреждение</t>
  </si>
  <si>
    <t>Количество снесенных самовольно возведенных объектов</t>
  </si>
  <si>
    <t>мероприятие</t>
  </si>
  <si>
    <t>Площадь приобретаемого жилья для социальных категорий граждан, установленных законодательством Кемеровской области</t>
  </si>
  <si>
    <t>Количество семей, которым в текущем году предоставлены жилые помещения по договорам найма жилых помещений жилищного фонда социального использования</t>
  </si>
  <si>
    <t>Площадь приобретаемого жилья для граждан, проживающих в жилых домах, признанных в установленном порядке аварийными и подлежащими сносу</t>
  </si>
  <si>
    <t>Количество семей, проживающих в жилых домах, признанных в установленном порядке аварийными и подлежащими сносу, которым в текущем году предоставлены жилые помещения для переселения</t>
  </si>
  <si>
    <t>Доля семей, переселенных из аварийного жилищного фонда в отчетном году в общей численности семей, проживающих в жилищном фонде города Кемерово, признанном в установленном порядке аварийным и подлежащим сносу</t>
  </si>
  <si>
    <t>Организация образовательных курсов и семинаров для руководителей и специалистов организаций и индивидуальных предпринимателей      - Количество участников образовательных мероприятий из числа СМСП</t>
  </si>
  <si>
    <t>- Количество юридических и физических лиц, обратившихся за консультацией и получивших ее</t>
  </si>
  <si>
    <t>- Количество юридических и физических лиц, обратившихся за подготовкой учредительных документов и изменений к ним; подготовкой отчетности для в налоговые и прочие органы</t>
  </si>
  <si>
    <t>-Количество юридических и физических лиц - получателей информационных смс-сообщений, электронной рассылки</t>
  </si>
  <si>
    <t xml:space="preserve">Информационная поддержка СМСП      - Количество подготовленных видеосюжетов, статей в печатных средствах массовой информации, радиопередач
</t>
  </si>
  <si>
    <t xml:space="preserve">Протяженность обслуживаемых объектов улично-дорожной сети
</t>
  </si>
  <si>
    <t>Количество объектов благоустройства, в отношении которых осуществлен капитальный и (или) текущий ремонт</t>
  </si>
  <si>
    <t xml:space="preserve">Количество объектов благоустройства, в отношении которых обеспечено техническое обслуживание и содержание </t>
  </si>
  <si>
    <t xml:space="preserve">Доля протяженности автомобильных дорог общего пользования местного значения, соответствующих нормативным требованиям к их транспортно-эксплуатационному состоянию, в общей протяженности автомобильных дорог общего пользования местного значения
</t>
  </si>
  <si>
    <t xml:space="preserve">Количество мест концентрации дорожно-транспортных происшествий (аварийно-опасных участков) на дорожной сети автомобильных дорог общего пользования местного значения
</t>
  </si>
  <si>
    <t xml:space="preserve">  Создание и техническое сопровождение Инвестиционного портала города Кемерово на платформе Kemerovo.ru (invest.kemerovo.ru)
</t>
  </si>
  <si>
    <t xml:space="preserve"> Количество инвестиционных проектов, реализуемых на территории города Кемерово, включенных в перечень инвестиционных проектов Кемеровской области, в перечень резидентов АО "Кузбасский технопарк" для оказания государственной поддержки (нарастающим итогом)
</t>
  </si>
  <si>
    <t>Абсолютное число оказанных услуг в МФЦ</t>
  </si>
  <si>
    <t>Уровень удовлетворености граждан качеством предоставления государственных и муниципальных услуг в МФЦ</t>
  </si>
  <si>
    <t>Количество новостных сюжетов</t>
  </si>
  <si>
    <t xml:space="preserve">Количество актуализированных энергетических паспортов
</t>
  </si>
  <si>
    <t>Количество проведенных энергетических обследований</t>
  </si>
  <si>
    <t xml:space="preserve">Доля потерь тепловой энергии при ее передаче в общем объеме переданной тепловой энергии
</t>
  </si>
  <si>
    <t xml:space="preserve">Доля потерь воды при ее передаче в общем объеме переданной воды
</t>
  </si>
  <si>
    <t xml:space="preserve">Удельный расход топлива на выработку тепловой энергии на котельных
</t>
  </si>
  <si>
    <t xml:space="preserve">т.у.т./Гкал
</t>
  </si>
  <si>
    <t xml:space="preserve">Количество модернизированных установок
</t>
  </si>
  <si>
    <t xml:space="preserve">Удельный расход топлива на выработку тепловой энергии на теплоэлектростанциях
</t>
  </si>
  <si>
    <t xml:space="preserve">Удельная величина потребления энергетических ресурсов муниципальных учреждениях бюджетной сферы
</t>
  </si>
  <si>
    <t>кВт*ч/чел.</t>
  </si>
  <si>
    <t>Гкал/кв. м</t>
  </si>
  <si>
    <t>Куб. м/чел.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</si>
  <si>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</si>
  <si>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Количество благоустроенных дворовых территорий</t>
  </si>
  <si>
    <t>Доля благоустроенных дворовых территорий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</si>
  <si>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территориями, от общей численности населения муиципального образования субъекта Российской Федерации)</t>
  </si>
  <si>
    <t>Количество благоустроенных муниципальных территорий общего пользования</t>
  </si>
  <si>
    <t>Площадь благоустроенных муниципальных территорий общего пользования</t>
  </si>
  <si>
    <t>ГА</t>
  </si>
  <si>
    <t>Доля площади благоустроенных муниципальных территорий общего пользования</t>
  </si>
  <si>
    <t>Доля финансового участия заинтересованных лиц в выполнении минимального перечня работ по благоустройству дворовых территорий</t>
  </si>
  <si>
    <t>Доля трудового участия заинтересованных лиц в выполнении минимального перечня работ по благоустройству дворовых территорий</t>
  </si>
  <si>
    <t>Трудовое участие заинтересованных лиц в выполнении дополнительного перечня работ по благоустройству дворовых территорий</t>
  </si>
  <si>
    <t>кол-во объектов</t>
  </si>
  <si>
    <t>Количество объектов на бесхозяйных территориях, обслуживаемых МБУ «Кемеровская служба спасения»</t>
  </si>
  <si>
    <t>Доля отремонтированных коммунальных объектов и сооружений из общего числа коммунальных объектов и сооружений, подлежащих ремонту</t>
  </si>
  <si>
    <t>Доля многоквартирных домов, по которым выполнено проектирование и проведено обследование, от общего количества ветхих  домов (с накопительным эффектом)</t>
  </si>
  <si>
    <t>Уровень оплаты населения от экономически обоснованного тарифа</t>
  </si>
  <si>
    <t>здесь 2 мер</t>
  </si>
  <si>
    <t>3. Муниципальна программа "Культура города Кемерово"
 на 2015-2020 годы</t>
  </si>
  <si>
    <t>4. Муниципальна программа "Спорт города Кемерово"
 на 2015-2020 годы</t>
  </si>
  <si>
    <t>5. Муниципальна программа "Молодежь города Кемерово"
 на 2015-2020 годы</t>
  </si>
  <si>
    <t>6. Муниципальна программа "Повышение эффективности управления муниципальной собственностью города Кемерово" на 2015-2020 годы</t>
  </si>
  <si>
    <t>7. Муниципальна программа "Жилищная и социальная инфраструктура города Кемерово" на 2015-2020 годы</t>
  </si>
  <si>
    <t>8. Муниципальна программа "Обеспечение жилыми помещениями отдельных категорий граждан на территории города Кемерово"
 на 2015-2020 годы</t>
  </si>
  <si>
    <t>9. Муниципальна программа "Муниципальная программа развития субъектов малого и среднего предпринимательства в городе Кемерово"
 на 2015-2020 годы</t>
  </si>
  <si>
    <t>10. Муниципальна программа "Организация благоустройства территории города Кемерово, дорожная деятельность в отношении автомобильных дорог местного значения и обеспечение безопасности дорожного движения" на 2015-2020 годы</t>
  </si>
  <si>
    <t>11. Муниципальна программа "Организация транспортного обслуживания населения и создание условий для обеспечения жителей города Кемерово услугами связи" на 2015-2020 годы</t>
  </si>
  <si>
    <t>12. Муниципальна программа "Развитие инвестиционной и инновационной деятельности в городе Кемерово" на 2015-2019 годы</t>
  </si>
  <si>
    <t>13. Муниципальна программа "Управление муниципальными финансами города Кемерово" на 2015-2020 годы</t>
  </si>
  <si>
    <t>14. Муниципальна программа "Жилищно-коммунальный комплекс города Кемерово" на 2015-2020 годы</t>
  </si>
  <si>
    <t>15. Муниципальна программа "Развитие информационного общества в городе Кемерово" на 2015-2020 годы</t>
  </si>
  <si>
    <t>16. Муниципальна программа "Информационное обеспечение деятельности администрации города Кемерово" на 2015-2020 годы</t>
  </si>
  <si>
    <t>17. Муниципальна программа "Развитие общественных инициатив в городе Кемерово" на 2016-2020 годы</t>
  </si>
  <si>
    <t>18. Муниципальна программа "Совершенствование гражданской обороны и защиты населения от чрезвычайных ситуаций в городе Кемерово" 
на 2016-2020 годы</t>
  </si>
  <si>
    <t>20.  Формирование современной городской среды в городе Кемерово на 2017 год</t>
  </si>
  <si>
    <t>19. Муниципальная программа "Энергосбережение и повышение энергетической эффективности на территории города Кемерово" 
на 2017-2021 годы</t>
  </si>
  <si>
    <t>здесь 3 мер</t>
  </si>
  <si>
    <r>
      <t xml:space="preserve">реализована со </t>
    </r>
    <r>
      <rPr>
        <b/>
        <sz val="10"/>
        <rFont val="Times New Roman"/>
        <family val="1"/>
        <charset val="204"/>
      </rPr>
      <t>средним</t>
    </r>
    <r>
      <rPr>
        <sz val="10"/>
        <rFont val="Times New Roman"/>
        <family val="1"/>
        <charset val="204"/>
      </rPr>
      <t xml:space="preserve"> уровнем эфф-ти</t>
    </r>
  </si>
  <si>
    <t>реализована с удовлетворительным уровнем эфф-ти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</si>
</sst>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_-* #,##0_р_._-;\-* #,##0_р_._-;_-* &quot;-&quot;?_р_._-;_-@_-"/>
    <numFmt numFmtId="169" formatCode="_-* #,##0.0_р_._-;\-* #,##0.0_р_._-;_-* &quot;-&quot;??_р_._-;_-@_-"/>
    <numFmt numFmtId="170" formatCode="0.000"/>
    <numFmt numFmtId="171" formatCode="0.0000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9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2" fontId="1" fillId="3" borderId="0" xfId="0" applyNumberFormat="1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0" fillId="3" borderId="0" xfId="0" applyNumberFormat="1" applyFont="1" applyFill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65" fontId="3" fillId="0" borderId="6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49" fontId="22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22" fillId="0" borderId="6" xfId="0" applyFont="1" applyBorder="1" applyAlignment="1">
      <alignment vertical="center" wrapText="1"/>
    </xf>
    <xf numFmtId="49" fontId="22" fillId="0" borderId="6" xfId="0" applyNumberFormat="1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wrapText="1"/>
    </xf>
    <xf numFmtId="49" fontId="22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2" fontId="3" fillId="4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1" fontId="13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0" fontId="11" fillId="3" borderId="0" xfId="0" applyNumberFormat="1" applyFont="1" applyFill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0" fontId="1" fillId="3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right" vertical="center" wrapText="1"/>
    </xf>
    <xf numFmtId="169" fontId="3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3" fillId="2" borderId="1" xfId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1" fillId="0" borderId="0" xfId="1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49" fontId="22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49" fontId="22" fillId="2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vertical="center" wrapText="1"/>
    </xf>
    <xf numFmtId="49" fontId="22" fillId="2" borderId="6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wrapText="1"/>
    </xf>
    <xf numFmtId="49" fontId="22" fillId="2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166" fontId="3" fillId="2" borderId="15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2" fontId="27" fillId="3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7/Desktop/&#1052;&#1091;&#1085;&#1080;&#1094;.%20&#1087;&#1088;&#1086;&#1075;&#1088;&#1072;&#1084;&#1084;&#1099;/&#1054;&#1090;&#1095;&#1105;&#1090;&#1099;%20&#1087;&#1086;%20&#1052;&#1055;/2015%20&#1075;&#1086;&#1076;/&#1060;&#1080;&#1085;&#1072;&#1085;&#1089;&#1080;&#1088;&#1086;&#1074;&#1072;&#1085;&#1080;&#1077;%20&#1052;&#1055;%20&#1079;&#1072;%202015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17/Desktop/&#1052;&#1091;&#1085;&#1080;&#1094;.%20&#1087;&#1088;&#1086;&#1075;&#1088;&#1072;&#1084;&#1084;&#1099;/&#1054;&#1090;&#1095;&#1105;&#1090;&#1099;%20&#1087;&#1086;%20&#1052;&#1055;/2016%20&#1075;&#1086;&#1076;/&#1060;&#1080;&#1085;&#1072;&#1085;&#1089;&#1080;&#1088;&#1086;&#1074;&#1072;&#1085;&#1080;&#1077;%20&#1052;&#1055;%20&#1079;&#1072;%202016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2.ADM/Desktop/&#1044;&#1054;&#1050;&#1059;&#1052;&#1045;&#1053;&#1058;&#1067;/&#1054;&#1090;&#1095;&#1105;&#1090;&#1099;%20&#1087;&#1086;%20&#1052;&#1055;/2017/&#1054;&#1090;&#1095;&#1077;&#1090;/&#1060;&#1080;&#1085;&#1072;&#1085;&#1089;&#1080;&#1088;&#1086;&#1074;&#1072;&#1085;&#1080;&#1077;%20&#1052;&#1055;%20&#1079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0.98701708322201365</v>
          </cell>
        </row>
        <row r="35">
          <cell r="F35">
            <v>0.95149073008408647</v>
          </cell>
        </row>
        <row r="59">
          <cell r="F59">
            <v>0.93070113953270084</v>
          </cell>
        </row>
        <row r="119">
          <cell r="F119">
            <v>0.95093927445493487</v>
          </cell>
        </row>
        <row r="137">
          <cell r="F137">
            <v>0.95550482611714771</v>
          </cell>
        </row>
        <row r="143">
          <cell r="F143">
            <v>0.98468665103054576</v>
          </cell>
        </row>
        <row r="149">
          <cell r="F149">
            <v>0.97767246009327868</v>
          </cell>
        </row>
        <row r="173">
          <cell r="F173">
            <v>0.98896224509403019</v>
          </cell>
        </row>
        <row r="191">
          <cell r="F191">
            <v>0.96435245980007833</v>
          </cell>
        </row>
        <row r="197">
          <cell r="F197">
            <v>1.0140611125711676</v>
          </cell>
        </row>
        <row r="203">
          <cell r="F203">
            <v>0.96213545227454722</v>
          </cell>
        </row>
        <row r="221">
          <cell r="F221">
            <v>0.99997391061246788</v>
          </cell>
        </row>
        <row r="227">
          <cell r="F227">
            <v>1</v>
          </cell>
        </row>
        <row r="233">
          <cell r="F233">
            <v>0.8729614973262031</v>
          </cell>
        </row>
        <row r="239">
          <cell r="F239">
            <v>0.87659733240641868</v>
          </cell>
        </row>
        <row r="269">
          <cell r="F269">
            <v>0.94217561422679696</v>
          </cell>
        </row>
        <row r="293">
          <cell r="F293">
            <v>0.9390882866618262</v>
          </cell>
        </row>
        <row r="299">
          <cell r="F299">
            <v>0.94075644100785016</v>
          </cell>
        </row>
        <row r="315">
          <cell r="F315">
            <v>0.94507494329231767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F5">
            <v>0.9900193110428861</v>
          </cell>
        </row>
        <row r="35">
          <cell r="F35">
            <v>0.96609234337951166</v>
          </cell>
        </row>
        <row r="65">
          <cell r="F65">
            <v>0.94999474632559966</v>
          </cell>
        </row>
        <row r="125">
          <cell r="F125">
            <v>0.98911347769601832</v>
          </cell>
        </row>
        <row r="143">
          <cell r="F143">
            <v>0.96009050680185781</v>
          </cell>
        </row>
        <row r="149">
          <cell r="F149">
            <v>0.98296636526539083</v>
          </cell>
        </row>
        <row r="155">
          <cell r="F155">
            <v>0.9850782908159369</v>
          </cell>
        </row>
        <row r="179">
          <cell r="F179">
            <v>0.98983345527462374</v>
          </cell>
        </row>
        <row r="197">
          <cell r="F197">
            <v>0.99021320661939816</v>
          </cell>
        </row>
        <row r="203">
          <cell r="F203">
            <v>1.0348675428841974</v>
          </cell>
        </row>
        <row r="209">
          <cell r="F209">
            <v>0.97456017218965885</v>
          </cell>
        </row>
        <row r="227">
          <cell r="F227">
            <v>0.9868036844150142</v>
          </cell>
        </row>
        <row r="233">
          <cell r="F233">
            <v>1</v>
          </cell>
        </row>
        <row r="239">
          <cell r="F239">
            <v>0.9592705882352941</v>
          </cell>
        </row>
        <row r="245">
          <cell r="F245">
            <v>0.81817860184010882</v>
          </cell>
        </row>
        <row r="269">
          <cell r="F269">
            <v>0.97123192762345345</v>
          </cell>
        </row>
        <row r="293">
          <cell r="F293">
            <v>0.92139113052491306</v>
          </cell>
        </row>
        <row r="299">
          <cell r="F299">
            <v>0.95848874386407157</v>
          </cell>
        </row>
        <row r="305">
          <cell r="F305">
            <v>0.64530218384966986</v>
          </cell>
        </row>
        <row r="311">
          <cell r="F311">
            <v>0.96871746675969472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</sheetNames>
    <sheetDataSet>
      <sheetData sheetId="0"/>
      <sheetData sheetId="1">
        <row r="35">
          <cell r="F35">
            <v>0.98925987107771141</v>
          </cell>
        </row>
        <row r="65">
          <cell r="F65">
            <v>0.99850578247406596</v>
          </cell>
        </row>
        <row r="83">
          <cell r="F83">
            <v>0.99449973723767626</v>
          </cell>
        </row>
        <row r="89">
          <cell r="F89">
            <v>0.99926494909772501</v>
          </cell>
        </row>
        <row r="95">
          <cell r="F95">
            <v>0.99706538464844785</v>
          </cell>
        </row>
        <row r="119">
          <cell r="F119">
            <v>0.96730986240462413</v>
          </cell>
        </row>
        <row r="137">
          <cell r="F137">
            <v>0.99620928730802838</v>
          </cell>
        </row>
        <row r="143">
          <cell r="F143">
            <v>0.97744657112278555</v>
          </cell>
        </row>
        <row r="149">
          <cell r="F149">
            <v>0.98376924021954681</v>
          </cell>
        </row>
        <row r="155">
          <cell r="F155">
            <v>0.99987582443652223</v>
          </cell>
        </row>
        <row r="161">
          <cell r="F161">
            <v>1</v>
          </cell>
        </row>
        <row r="167">
          <cell r="F167">
            <v>0.95827764705882346</v>
          </cell>
        </row>
        <row r="173">
          <cell r="F173">
            <v>0.97944914194692634</v>
          </cell>
        </row>
        <row r="197">
          <cell r="F197">
            <v>0.9940621556366388</v>
          </cell>
        </row>
        <row r="221">
          <cell r="F221">
            <v>0.9892513457832931</v>
          </cell>
        </row>
        <row r="227">
          <cell r="F227">
            <v>0.96957179879991706</v>
          </cell>
        </row>
        <row r="233">
          <cell r="F233">
            <v>0.99998564102073195</v>
          </cell>
        </row>
        <row r="239">
          <cell r="F239">
            <v>0.84846199596586891</v>
          </cell>
        </row>
        <row r="245">
          <cell r="F245">
            <v>1.0551356410256412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4"/>
  <sheetViews>
    <sheetView view="pageBreakPreview" zoomScale="84" zoomScaleNormal="100" zoomScaleSheetLayoutView="84" workbookViewId="0">
      <pane ySplit="4" topLeftCell="A15" activePane="bottomLeft" state="frozen"/>
      <selection pane="bottomLeft" activeCell="J195" sqref="J195"/>
    </sheetView>
  </sheetViews>
  <sheetFormatPr defaultRowHeight="18.75" x14ac:dyDescent="0.25"/>
  <cols>
    <col min="1" max="1" width="8.5703125" style="1" customWidth="1"/>
    <col min="2" max="2" width="40.5703125" style="1" customWidth="1"/>
    <col min="3" max="3" width="13.5703125" style="1" customWidth="1"/>
    <col min="4" max="4" width="16.140625" style="1" customWidth="1"/>
    <col min="5" max="5" width="12.85546875" style="1" customWidth="1"/>
    <col min="6" max="6" width="12" style="1" customWidth="1"/>
    <col min="7" max="7" width="15.7109375" style="11" customWidth="1"/>
    <col min="8" max="8" width="10.140625" style="1" customWidth="1"/>
    <col min="9" max="9" width="11.85546875" style="1" customWidth="1"/>
    <col min="10" max="10" width="12.7109375" style="1" customWidth="1"/>
    <col min="11" max="11" width="11.42578125" style="1" customWidth="1"/>
    <col min="12" max="12" width="12.5703125" style="1" bestFit="1" customWidth="1"/>
    <col min="13" max="16384" width="9.140625" style="1"/>
  </cols>
  <sheetData>
    <row r="1" spans="1:12" ht="78.75" customHeight="1" x14ac:dyDescent="0.25">
      <c r="A1" s="344" t="s">
        <v>65</v>
      </c>
      <c r="B1" s="344"/>
      <c r="C1" s="344"/>
      <c r="D1" s="344"/>
      <c r="E1" s="344"/>
      <c r="F1" s="344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348" t="s">
        <v>0</v>
      </c>
      <c r="B2" s="348" t="s">
        <v>1</v>
      </c>
      <c r="C2" s="348" t="s">
        <v>2</v>
      </c>
      <c r="D2" s="345" t="s">
        <v>3</v>
      </c>
      <c r="E2" s="346"/>
      <c r="F2" s="347"/>
      <c r="G2" s="341" t="s">
        <v>89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349"/>
      <c r="B3" s="349"/>
      <c r="C3" s="349"/>
      <c r="D3" s="348" t="s">
        <v>239</v>
      </c>
      <c r="E3" s="345" t="s">
        <v>4</v>
      </c>
      <c r="F3" s="347"/>
      <c r="G3" s="342"/>
      <c r="H3" s="80"/>
      <c r="I3" s="80"/>
      <c r="J3" s="80"/>
      <c r="K3" s="80"/>
      <c r="L3" s="81"/>
    </row>
    <row r="4" spans="1:12" ht="132" customHeight="1" x14ac:dyDescent="0.25">
      <c r="A4" s="350"/>
      <c r="B4" s="350"/>
      <c r="C4" s="350"/>
      <c r="D4" s="350"/>
      <c r="E4" s="2" t="s">
        <v>5</v>
      </c>
      <c r="F4" s="2" t="s">
        <v>6</v>
      </c>
      <c r="G4" s="343"/>
      <c r="J4" s="1" t="s">
        <v>401</v>
      </c>
    </row>
    <row r="5" spans="1:12" ht="37.5" customHeight="1" x14ac:dyDescent="0.25">
      <c r="A5" s="332" t="s">
        <v>7</v>
      </c>
      <c r="B5" s="333"/>
      <c r="C5" s="333"/>
      <c r="D5" s="333"/>
      <c r="E5" s="333"/>
      <c r="F5" s="334"/>
      <c r="G5" s="86" t="s">
        <v>420</v>
      </c>
      <c r="H5" s="125">
        <f>SUM(H6:H41)/36</f>
        <v>0.99672222222222218</v>
      </c>
      <c r="I5" s="1">
        <f>36/36</f>
        <v>1</v>
      </c>
      <c r="J5" s="125">
        <f>[1]Лист1!$F$5</f>
        <v>0.98701708322201365</v>
      </c>
      <c r="K5" s="125">
        <f>I5/J5</f>
        <v>1.0131536900411136</v>
      </c>
      <c r="L5" s="87">
        <f>H5*K5</f>
        <v>1.0098327973904231</v>
      </c>
    </row>
    <row r="6" spans="1:12" ht="56.25" x14ac:dyDescent="0.25">
      <c r="A6" s="8">
        <v>1</v>
      </c>
      <c r="B6" s="5" t="s">
        <v>24</v>
      </c>
      <c r="C6" s="8" t="s">
        <v>25</v>
      </c>
      <c r="D6" s="8"/>
      <c r="E6" s="9">
        <v>5.8</v>
      </c>
      <c r="F6" s="9">
        <v>5.8</v>
      </c>
      <c r="G6" s="11">
        <f>F6/E6</f>
        <v>1</v>
      </c>
      <c r="H6" s="1">
        <v>1</v>
      </c>
    </row>
    <row r="7" spans="1:12" ht="56.25" x14ac:dyDescent="0.25">
      <c r="A7" s="8">
        <v>2</v>
      </c>
      <c r="B7" s="5" t="s">
        <v>26</v>
      </c>
      <c r="C7" s="8" t="s">
        <v>25</v>
      </c>
      <c r="D7" s="8"/>
      <c r="E7" s="9">
        <v>7.6</v>
      </c>
      <c r="F7" s="9">
        <v>7.6</v>
      </c>
      <c r="G7" s="11">
        <f t="shared" ref="G7:G41" si="0">F7/E7</f>
        <v>1</v>
      </c>
      <c r="H7" s="1">
        <v>1</v>
      </c>
    </row>
    <row r="8" spans="1:12" ht="112.5" customHeight="1" x14ac:dyDescent="0.25">
      <c r="A8" s="8">
        <v>3</v>
      </c>
      <c r="B8" s="5" t="s">
        <v>27</v>
      </c>
      <c r="C8" s="8" t="s">
        <v>25</v>
      </c>
      <c r="D8" s="8"/>
      <c r="E8" s="9">
        <v>7.1</v>
      </c>
      <c r="F8" s="9">
        <v>7.1</v>
      </c>
      <c r="G8" s="11">
        <f t="shared" si="0"/>
        <v>1</v>
      </c>
      <c r="H8" s="1">
        <v>1</v>
      </c>
    </row>
    <row r="9" spans="1:12" ht="56.25" x14ac:dyDescent="0.25">
      <c r="A9" s="2">
        <v>4</v>
      </c>
      <c r="B9" s="5" t="s">
        <v>28</v>
      </c>
      <c r="C9" s="8" t="s">
        <v>25</v>
      </c>
      <c r="D9" s="8"/>
      <c r="E9" s="9">
        <v>0.2</v>
      </c>
      <c r="F9" s="9">
        <v>0.2</v>
      </c>
      <c r="G9" s="11">
        <f t="shared" si="0"/>
        <v>1</v>
      </c>
      <c r="H9" s="1">
        <v>1</v>
      </c>
    </row>
    <row r="10" spans="1:12" ht="56.25" x14ac:dyDescent="0.25">
      <c r="A10" s="2">
        <v>5</v>
      </c>
      <c r="B10" s="5" t="s">
        <v>29</v>
      </c>
      <c r="C10" s="8" t="s">
        <v>25</v>
      </c>
      <c r="D10" s="8"/>
      <c r="E10" s="9">
        <v>19.600000000000001</v>
      </c>
      <c r="F10" s="9">
        <v>18.7</v>
      </c>
      <c r="G10" s="125">
        <f t="shared" si="0"/>
        <v>0.95408163265306112</v>
      </c>
      <c r="H10" s="1">
        <v>0.95399999999999996</v>
      </c>
    </row>
    <row r="11" spans="1:12" ht="39" customHeight="1" x14ac:dyDescent="0.25">
      <c r="A11" s="2">
        <v>6</v>
      </c>
      <c r="B11" s="5" t="s">
        <v>30</v>
      </c>
      <c r="C11" s="8" t="s">
        <v>31</v>
      </c>
      <c r="D11" s="8">
        <v>53</v>
      </c>
      <c r="E11" s="9">
        <v>44.8</v>
      </c>
      <c r="F11" s="9">
        <v>47</v>
      </c>
      <c r="G11" s="11">
        <f t="shared" si="0"/>
        <v>1.049107142857143</v>
      </c>
      <c r="H11" s="133">
        <v>1</v>
      </c>
    </row>
    <row r="12" spans="1:12" ht="38.25" customHeight="1" x14ac:dyDescent="0.25">
      <c r="A12" s="2">
        <v>7</v>
      </c>
      <c r="B12" s="5" t="s">
        <v>32</v>
      </c>
      <c r="C12" s="8" t="s">
        <v>33</v>
      </c>
      <c r="D12" s="8"/>
      <c r="E12" s="9">
        <v>0.2</v>
      </c>
      <c r="F12" s="9">
        <v>0.2</v>
      </c>
      <c r="G12" s="11">
        <f t="shared" si="0"/>
        <v>1</v>
      </c>
      <c r="H12" s="1">
        <v>1</v>
      </c>
    </row>
    <row r="13" spans="1:12" ht="150" x14ac:dyDescent="0.25">
      <c r="A13" s="2">
        <v>8</v>
      </c>
      <c r="B13" s="5" t="s">
        <v>34</v>
      </c>
      <c r="C13" s="8" t="s">
        <v>35</v>
      </c>
      <c r="D13" s="8"/>
      <c r="E13" s="9">
        <v>14.6</v>
      </c>
      <c r="F13" s="9">
        <v>15.7</v>
      </c>
      <c r="G13" s="11">
        <f t="shared" si="0"/>
        <v>1.0753424657534247</v>
      </c>
      <c r="H13" s="1">
        <v>1</v>
      </c>
    </row>
    <row r="14" spans="1:12" ht="56.25" x14ac:dyDescent="0.25">
      <c r="A14" s="2">
        <v>9</v>
      </c>
      <c r="B14" s="5" t="s">
        <v>36</v>
      </c>
      <c r="C14" s="8" t="s">
        <v>25</v>
      </c>
      <c r="D14" s="8"/>
      <c r="E14" s="9">
        <v>11</v>
      </c>
      <c r="F14" s="9">
        <v>11.3</v>
      </c>
      <c r="G14" s="11">
        <f t="shared" si="0"/>
        <v>1.0272727272727273</v>
      </c>
      <c r="H14" s="1">
        <v>1</v>
      </c>
    </row>
    <row r="15" spans="1:12" ht="58.5" customHeight="1" x14ac:dyDescent="0.25">
      <c r="A15" s="2">
        <v>10</v>
      </c>
      <c r="B15" s="5" t="s">
        <v>37</v>
      </c>
      <c r="C15" s="8" t="s">
        <v>25</v>
      </c>
      <c r="D15" s="8"/>
      <c r="E15" s="9">
        <v>1</v>
      </c>
      <c r="F15" s="9">
        <v>1</v>
      </c>
      <c r="G15" s="11">
        <f t="shared" si="0"/>
        <v>1</v>
      </c>
      <c r="H15" s="1">
        <v>1</v>
      </c>
    </row>
    <row r="16" spans="1:12" ht="56.25" x14ac:dyDescent="0.25">
      <c r="A16" s="2">
        <v>11</v>
      </c>
      <c r="B16" s="5" t="s">
        <v>38</v>
      </c>
      <c r="C16" s="8" t="s">
        <v>25</v>
      </c>
      <c r="D16" s="8"/>
      <c r="E16" s="9">
        <v>11</v>
      </c>
      <c r="F16" s="9">
        <v>11.8</v>
      </c>
      <c r="G16" s="11">
        <f t="shared" si="0"/>
        <v>1.0727272727272728</v>
      </c>
      <c r="H16" s="1">
        <v>1</v>
      </c>
    </row>
    <row r="17" spans="1:8" ht="75" x14ac:dyDescent="0.25">
      <c r="A17" s="2">
        <v>12</v>
      </c>
      <c r="B17" s="5" t="s">
        <v>39</v>
      </c>
      <c r="C17" s="8" t="s">
        <v>25</v>
      </c>
      <c r="D17" s="8"/>
      <c r="E17" s="9">
        <v>3.8</v>
      </c>
      <c r="F17" s="9">
        <v>3.8</v>
      </c>
      <c r="G17" s="11">
        <f t="shared" si="0"/>
        <v>1</v>
      </c>
      <c r="H17" s="1">
        <v>1</v>
      </c>
    </row>
    <row r="18" spans="1:8" ht="56.25" customHeight="1" x14ac:dyDescent="0.25">
      <c r="A18" s="2">
        <v>13</v>
      </c>
      <c r="B18" s="5" t="s">
        <v>40</v>
      </c>
      <c r="C18" s="8" t="s">
        <v>33</v>
      </c>
      <c r="D18" s="8">
        <v>7.5</v>
      </c>
      <c r="E18" s="9">
        <v>8.1</v>
      </c>
      <c r="F18" s="9">
        <v>8.1</v>
      </c>
      <c r="G18" s="11">
        <f t="shared" si="0"/>
        <v>1</v>
      </c>
      <c r="H18" s="1">
        <v>1</v>
      </c>
    </row>
    <row r="19" spans="1:8" ht="55.5" customHeight="1" x14ac:dyDescent="0.25">
      <c r="A19" s="2">
        <v>14</v>
      </c>
      <c r="B19" s="5" t="s">
        <v>41</v>
      </c>
      <c r="C19" s="8" t="s">
        <v>31</v>
      </c>
      <c r="D19" s="8">
        <v>22</v>
      </c>
      <c r="E19" s="9">
        <v>11.7</v>
      </c>
      <c r="F19" s="9">
        <v>11.5</v>
      </c>
      <c r="G19" s="125">
        <f t="shared" si="0"/>
        <v>0.98290598290598297</v>
      </c>
      <c r="H19" s="1">
        <v>0.98299999999999998</v>
      </c>
    </row>
    <row r="20" spans="1:8" ht="56.25" x14ac:dyDescent="0.25">
      <c r="A20" s="2">
        <v>15</v>
      </c>
      <c r="B20" s="5" t="s">
        <v>42</v>
      </c>
      <c r="C20" s="8" t="s">
        <v>33</v>
      </c>
      <c r="D20" s="8"/>
      <c r="E20" s="9">
        <v>0.32</v>
      </c>
      <c r="F20" s="9">
        <v>0.31</v>
      </c>
      <c r="G20" s="125">
        <f t="shared" si="0"/>
        <v>0.96875</v>
      </c>
      <c r="H20" s="1">
        <v>0.96899999999999997</v>
      </c>
    </row>
    <row r="21" spans="1:8" ht="167.25" customHeight="1" x14ac:dyDescent="0.25">
      <c r="A21" s="2">
        <v>16</v>
      </c>
      <c r="B21" s="5" t="s">
        <v>43</v>
      </c>
      <c r="C21" s="8" t="s">
        <v>25</v>
      </c>
      <c r="D21" s="8"/>
      <c r="E21" s="9">
        <v>1.4</v>
      </c>
      <c r="F21" s="9">
        <v>1.4</v>
      </c>
      <c r="G21" s="11">
        <f t="shared" si="0"/>
        <v>1</v>
      </c>
      <c r="H21" s="1">
        <v>1</v>
      </c>
    </row>
    <row r="22" spans="1:8" ht="56.25" x14ac:dyDescent="0.25">
      <c r="A22" s="2">
        <v>17</v>
      </c>
      <c r="B22" s="5" t="s">
        <v>44</v>
      </c>
      <c r="C22" s="8" t="s">
        <v>25</v>
      </c>
      <c r="D22" s="8"/>
      <c r="E22" s="9">
        <v>1.6</v>
      </c>
      <c r="F22" s="9">
        <v>1.6</v>
      </c>
      <c r="G22" s="11">
        <f t="shared" si="0"/>
        <v>1</v>
      </c>
      <c r="H22" s="1">
        <v>1</v>
      </c>
    </row>
    <row r="23" spans="1:8" ht="75" x14ac:dyDescent="0.25">
      <c r="A23" s="2">
        <v>18</v>
      </c>
      <c r="B23" s="5" t="s">
        <v>45</v>
      </c>
      <c r="C23" s="8" t="s">
        <v>25</v>
      </c>
      <c r="D23" s="8"/>
      <c r="E23" s="9">
        <v>1.5</v>
      </c>
      <c r="F23" s="9">
        <v>1.5</v>
      </c>
      <c r="G23" s="11">
        <f t="shared" si="0"/>
        <v>1</v>
      </c>
      <c r="H23" s="1">
        <v>1</v>
      </c>
    </row>
    <row r="24" spans="1:8" ht="114" customHeight="1" x14ac:dyDescent="0.25">
      <c r="A24" s="2">
        <v>19</v>
      </c>
      <c r="B24" s="5" t="s">
        <v>46</v>
      </c>
      <c r="C24" s="8" t="s">
        <v>25</v>
      </c>
      <c r="D24" s="8"/>
      <c r="E24" s="9">
        <v>6.9</v>
      </c>
      <c r="F24" s="9">
        <v>6.9</v>
      </c>
      <c r="G24" s="11">
        <f t="shared" si="0"/>
        <v>1</v>
      </c>
      <c r="H24" s="1">
        <v>1</v>
      </c>
    </row>
    <row r="25" spans="1:8" ht="56.25" x14ac:dyDescent="0.25">
      <c r="A25" s="2">
        <v>20</v>
      </c>
      <c r="B25" s="5" t="s">
        <v>47</v>
      </c>
      <c r="C25" s="8" t="s">
        <v>35</v>
      </c>
      <c r="D25" s="8"/>
      <c r="E25" s="9">
        <v>0.9</v>
      </c>
      <c r="F25" s="9">
        <v>0.9</v>
      </c>
      <c r="G25" s="11">
        <f t="shared" si="0"/>
        <v>1</v>
      </c>
      <c r="H25" s="1">
        <v>1</v>
      </c>
    </row>
    <row r="26" spans="1:8" ht="131.25" x14ac:dyDescent="0.25">
      <c r="A26" s="2">
        <v>21</v>
      </c>
      <c r="B26" s="5" t="s">
        <v>48</v>
      </c>
      <c r="C26" s="8" t="s">
        <v>25</v>
      </c>
      <c r="D26" s="8"/>
      <c r="E26" s="9">
        <v>2.2000000000000002</v>
      </c>
      <c r="F26" s="9">
        <v>2.2000000000000002</v>
      </c>
      <c r="G26" s="11">
        <f t="shared" si="0"/>
        <v>1</v>
      </c>
      <c r="H26" s="1">
        <v>1</v>
      </c>
    </row>
    <row r="27" spans="1:8" ht="75" x14ac:dyDescent="0.25">
      <c r="A27" s="2">
        <v>22</v>
      </c>
      <c r="B27" s="5" t="s">
        <v>49</v>
      </c>
      <c r="C27" s="8" t="s">
        <v>33</v>
      </c>
      <c r="D27" s="8"/>
      <c r="E27" s="9">
        <v>0.04</v>
      </c>
      <c r="F27" s="9">
        <v>0.04</v>
      </c>
      <c r="G27" s="11">
        <f t="shared" si="0"/>
        <v>1</v>
      </c>
      <c r="H27" s="1">
        <v>1</v>
      </c>
    </row>
    <row r="28" spans="1:8" ht="75" x14ac:dyDescent="0.25">
      <c r="A28" s="2">
        <v>23</v>
      </c>
      <c r="B28" s="5" t="s">
        <v>50</v>
      </c>
      <c r="C28" s="8" t="s">
        <v>33</v>
      </c>
      <c r="D28" s="8"/>
      <c r="E28" s="9">
        <v>1.6</v>
      </c>
      <c r="F28" s="9">
        <v>1.6</v>
      </c>
      <c r="G28" s="11">
        <f t="shared" si="0"/>
        <v>1</v>
      </c>
      <c r="H28" s="1">
        <v>1</v>
      </c>
    </row>
    <row r="29" spans="1:8" ht="112.5" x14ac:dyDescent="0.25">
      <c r="A29" s="2">
        <v>24</v>
      </c>
      <c r="B29" s="5" t="s">
        <v>51</v>
      </c>
      <c r="C29" s="8" t="s">
        <v>25</v>
      </c>
      <c r="D29" s="8"/>
      <c r="E29" s="9">
        <v>5.4</v>
      </c>
      <c r="F29" s="9">
        <v>5.9</v>
      </c>
      <c r="G29" s="11">
        <f t="shared" si="0"/>
        <v>1.0925925925925926</v>
      </c>
      <c r="H29" s="1">
        <v>1</v>
      </c>
    </row>
    <row r="30" spans="1:8" ht="223.5" customHeight="1" x14ac:dyDescent="0.25">
      <c r="A30" s="2">
        <v>25</v>
      </c>
      <c r="B30" s="5" t="s">
        <v>52</v>
      </c>
      <c r="C30" s="8" t="s">
        <v>35</v>
      </c>
      <c r="D30" s="8"/>
      <c r="E30" s="9">
        <v>39.799999999999997</v>
      </c>
      <c r="F30" s="9">
        <v>39.200000000000003</v>
      </c>
      <c r="G30" s="125">
        <f t="shared" si="0"/>
        <v>0.98492462311557805</v>
      </c>
      <c r="H30" s="1">
        <v>0.98499999999999999</v>
      </c>
    </row>
    <row r="31" spans="1:8" ht="93.75" x14ac:dyDescent="0.25">
      <c r="A31" s="2">
        <v>26</v>
      </c>
      <c r="B31" s="5" t="s">
        <v>53</v>
      </c>
      <c r="C31" s="8" t="s">
        <v>33</v>
      </c>
      <c r="D31" s="8"/>
      <c r="E31" s="9">
        <v>0.3</v>
      </c>
      <c r="F31" s="9">
        <v>0.3</v>
      </c>
      <c r="G31" s="11">
        <f t="shared" si="0"/>
        <v>1</v>
      </c>
      <c r="H31" s="1">
        <v>1</v>
      </c>
    </row>
    <row r="32" spans="1:8" ht="150" x14ac:dyDescent="0.25">
      <c r="A32" s="2">
        <v>27</v>
      </c>
      <c r="B32" s="5" t="s">
        <v>54</v>
      </c>
      <c r="C32" s="8" t="s">
        <v>35</v>
      </c>
      <c r="D32" s="8"/>
      <c r="E32" s="9">
        <v>14.6</v>
      </c>
      <c r="F32" s="9">
        <v>15.7</v>
      </c>
      <c r="G32" s="11">
        <f t="shared" si="0"/>
        <v>1.0753424657534247</v>
      </c>
      <c r="H32" s="1">
        <v>1</v>
      </c>
    </row>
    <row r="33" spans="1:12" ht="206.25" x14ac:dyDescent="0.25">
      <c r="A33" s="2">
        <v>28</v>
      </c>
      <c r="B33" s="5" t="s">
        <v>55</v>
      </c>
      <c r="C33" s="8" t="s">
        <v>31</v>
      </c>
      <c r="D33" s="8">
        <v>100</v>
      </c>
      <c r="E33" s="9">
        <v>100</v>
      </c>
      <c r="F33" s="9">
        <v>100</v>
      </c>
      <c r="G33" s="11">
        <f t="shared" si="0"/>
        <v>1</v>
      </c>
      <c r="H33" s="1">
        <v>1</v>
      </c>
    </row>
    <row r="34" spans="1:12" ht="75" x14ac:dyDescent="0.25">
      <c r="A34" s="2">
        <v>29</v>
      </c>
      <c r="B34" s="5" t="s">
        <v>56</v>
      </c>
      <c r="C34" s="8" t="s">
        <v>33</v>
      </c>
      <c r="D34" s="8">
        <v>6.3</v>
      </c>
      <c r="E34" s="9">
        <v>6</v>
      </c>
      <c r="F34" s="9">
        <v>6.7</v>
      </c>
      <c r="G34" s="11">
        <f t="shared" si="0"/>
        <v>1.1166666666666667</v>
      </c>
      <c r="H34" s="1">
        <v>1</v>
      </c>
    </row>
    <row r="35" spans="1:12" ht="74.25" customHeight="1" x14ac:dyDescent="0.25">
      <c r="A35" s="2">
        <v>30</v>
      </c>
      <c r="B35" s="6" t="s">
        <v>57</v>
      </c>
      <c r="C35" s="8" t="s">
        <v>31</v>
      </c>
      <c r="D35" s="8"/>
      <c r="E35" s="9">
        <v>61</v>
      </c>
      <c r="F35" s="9">
        <v>64.400000000000006</v>
      </c>
      <c r="G35" s="11">
        <f t="shared" si="0"/>
        <v>1.055737704918033</v>
      </c>
      <c r="H35" s="1">
        <v>1</v>
      </c>
    </row>
    <row r="36" spans="1:12" ht="56.25" x14ac:dyDescent="0.25">
      <c r="A36" s="2">
        <v>31</v>
      </c>
      <c r="B36" s="5" t="s">
        <v>58</v>
      </c>
      <c r="C36" s="8" t="s">
        <v>33</v>
      </c>
      <c r="D36" s="8">
        <v>0.6</v>
      </c>
      <c r="E36" s="9">
        <v>0.64600000000000002</v>
      </c>
      <c r="F36" s="9">
        <v>0.64</v>
      </c>
      <c r="G36" s="125">
        <f t="shared" si="0"/>
        <v>0.99071207430340558</v>
      </c>
      <c r="H36" s="1">
        <v>0.99099999999999999</v>
      </c>
    </row>
    <row r="37" spans="1:12" ht="56.25" x14ac:dyDescent="0.25">
      <c r="A37" s="2">
        <v>32</v>
      </c>
      <c r="B37" s="5" t="s">
        <v>59</v>
      </c>
      <c r="C37" s="8" t="s">
        <v>35</v>
      </c>
      <c r="D37" s="8">
        <v>13.7</v>
      </c>
      <c r="E37" s="9">
        <v>11</v>
      </c>
      <c r="F37" s="9">
        <v>11.02</v>
      </c>
      <c r="G37" s="11">
        <f t="shared" si="0"/>
        <v>1.0018181818181817</v>
      </c>
      <c r="H37" s="1">
        <v>1</v>
      </c>
    </row>
    <row r="38" spans="1:12" ht="93.75" x14ac:dyDescent="0.25">
      <c r="A38" s="2">
        <v>33</v>
      </c>
      <c r="B38" s="7" t="s">
        <v>60</v>
      </c>
      <c r="C38" s="8" t="s">
        <v>61</v>
      </c>
      <c r="D38" s="8"/>
      <c r="E38" s="9">
        <v>65</v>
      </c>
      <c r="F38" s="9">
        <v>65</v>
      </c>
      <c r="G38" s="11">
        <f t="shared" si="0"/>
        <v>1</v>
      </c>
      <c r="H38" s="1">
        <v>1</v>
      </c>
    </row>
    <row r="39" spans="1:12" ht="93.75" x14ac:dyDescent="0.25">
      <c r="A39" s="2">
        <v>34</v>
      </c>
      <c r="B39" s="5" t="s">
        <v>62</v>
      </c>
      <c r="C39" s="8" t="s">
        <v>31</v>
      </c>
      <c r="D39" s="8">
        <v>100</v>
      </c>
      <c r="E39" s="9">
        <v>100</v>
      </c>
      <c r="F39" s="9">
        <v>100</v>
      </c>
      <c r="G39" s="11">
        <f t="shared" si="0"/>
        <v>1</v>
      </c>
      <c r="H39" s="1">
        <v>1</v>
      </c>
    </row>
    <row r="40" spans="1:12" ht="112.5" x14ac:dyDescent="0.25">
      <c r="A40" s="3">
        <v>35</v>
      </c>
      <c r="B40" s="5" t="s">
        <v>63</v>
      </c>
      <c r="C40" s="8" t="s">
        <v>31</v>
      </c>
      <c r="D40" s="8">
        <v>17.399999999999999</v>
      </c>
      <c r="E40" s="9">
        <v>17.399999999999999</v>
      </c>
      <c r="F40" s="9">
        <v>17.7</v>
      </c>
      <c r="G40" s="11">
        <f t="shared" si="0"/>
        <v>1.017241379310345</v>
      </c>
      <c r="H40" s="1">
        <v>1</v>
      </c>
    </row>
    <row r="41" spans="1:12" ht="75.75" customHeight="1" x14ac:dyDescent="0.25">
      <c r="A41" s="3">
        <v>36</v>
      </c>
      <c r="B41" s="5" t="s">
        <v>64</v>
      </c>
      <c r="C41" s="8" t="s">
        <v>31</v>
      </c>
      <c r="D41" s="8">
        <v>98.5</v>
      </c>
      <c r="E41" s="9">
        <v>95</v>
      </c>
      <c r="F41" s="9">
        <v>98.7</v>
      </c>
      <c r="G41" s="11">
        <f t="shared" si="0"/>
        <v>1.0389473684210526</v>
      </c>
      <c r="H41" s="1">
        <v>1</v>
      </c>
    </row>
    <row r="42" spans="1:12" ht="41.25" x14ac:dyDescent="0.25">
      <c r="A42" s="332" t="s">
        <v>8</v>
      </c>
      <c r="B42" s="333"/>
      <c r="C42" s="333"/>
      <c r="D42" s="333"/>
      <c r="E42" s="333"/>
      <c r="F42" s="334"/>
      <c r="G42" s="86" t="s">
        <v>420</v>
      </c>
      <c r="H42" s="122">
        <f>SUM(H43:H61)/19</f>
        <v>0.97999999999999987</v>
      </c>
      <c r="I42" s="134">
        <f>16/21</f>
        <v>0.76190476190476186</v>
      </c>
      <c r="J42" s="122">
        <f>[1]Лист1!$F$35</f>
        <v>0.95149073008408647</v>
      </c>
      <c r="K42" s="122">
        <f>I42/J42</f>
        <v>0.80074848636458051</v>
      </c>
      <c r="L42" s="87">
        <f>H42*K42</f>
        <v>0.78473351663728885</v>
      </c>
    </row>
    <row r="43" spans="1:12" ht="150" x14ac:dyDescent="0.25">
      <c r="A43" s="2">
        <v>1</v>
      </c>
      <c r="B43" s="5" t="s">
        <v>66</v>
      </c>
      <c r="C43" s="2" t="s">
        <v>31</v>
      </c>
      <c r="D43" s="2">
        <v>100</v>
      </c>
      <c r="E43" s="2">
        <v>100</v>
      </c>
      <c r="F43" s="2">
        <v>100</v>
      </c>
      <c r="G43" s="11">
        <f>F43/E43</f>
        <v>1</v>
      </c>
      <c r="H43" s="1">
        <v>1</v>
      </c>
      <c r="I43" s="330">
        <v>1</v>
      </c>
    </row>
    <row r="44" spans="1:12" ht="150" x14ac:dyDescent="0.25">
      <c r="A44" s="2">
        <v>2</v>
      </c>
      <c r="B44" s="5" t="s">
        <v>67</v>
      </c>
      <c r="C44" s="2" t="s">
        <v>31</v>
      </c>
      <c r="D44" s="10">
        <v>76.3</v>
      </c>
      <c r="E44" s="2">
        <v>74.8</v>
      </c>
      <c r="F44" s="2">
        <v>75.3</v>
      </c>
      <c r="G44" s="11">
        <f t="shared" ref="G44:G140" si="1">F44/E44</f>
        <v>1.0066844919786095</v>
      </c>
      <c r="H44" s="1">
        <v>1</v>
      </c>
      <c r="I44" s="330"/>
    </row>
    <row r="45" spans="1:12" ht="131.25" x14ac:dyDescent="0.25">
      <c r="A45" s="2">
        <v>3</v>
      </c>
      <c r="B45" s="5" t="s">
        <v>68</v>
      </c>
      <c r="C45" s="2" t="s">
        <v>31</v>
      </c>
      <c r="D45" s="10">
        <v>25</v>
      </c>
      <c r="E45" s="2">
        <v>100</v>
      </c>
      <c r="F45" s="2">
        <v>100</v>
      </c>
      <c r="G45" s="11">
        <f t="shared" si="1"/>
        <v>1</v>
      </c>
      <c r="H45" s="1">
        <v>1</v>
      </c>
      <c r="I45" s="330"/>
    </row>
    <row r="46" spans="1:12" ht="149.25" customHeight="1" x14ac:dyDescent="0.25">
      <c r="A46" s="2">
        <v>4</v>
      </c>
      <c r="B46" s="5" t="s">
        <v>69</v>
      </c>
      <c r="C46" s="2" t="s">
        <v>31</v>
      </c>
      <c r="D46" s="2">
        <v>98.3</v>
      </c>
      <c r="E46" s="2">
        <v>100</v>
      </c>
      <c r="F46" s="2">
        <v>95.5</v>
      </c>
      <c r="G46" s="11">
        <f t="shared" si="1"/>
        <v>0.95499999999999996</v>
      </c>
      <c r="H46" s="1">
        <v>0.96</v>
      </c>
      <c r="I46" s="330"/>
    </row>
    <row r="47" spans="1:12" ht="206.25" x14ac:dyDescent="0.25">
      <c r="A47" s="2">
        <v>5</v>
      </c>
      <c r="B47" s="5" t="s">
        <v>70</v>
      </c>
      <c r="C47" s="2" t="s">
        <v>71</v>
      </c>
      <c r="D47" s="2">
        <v>1.4</v>
      </c>
      <c r="E47" s="2">
        <v>1.42</v>
      </c>
      <c r="F47" s="2">
        <v>1.77</v>
      </c>
      <c r="G47" s="136">
        <f>E47/F47</f>
        <v>0.80225988700564965</v>
      </c>
      <c r="H47" s="1">
        <v>0.8</v>
      </c>
      <c r="I47" s="331">
        <f>(H47+H48+H49)/3</f>
        <v>0.93333333333333324</v>
      </c>
    </row>
    <row r="48" spans="1:12" ht="206.25" x14ac:dyDescent="0.25">
      <c r="A48" s="2">
        <v>6</v>
      </c>
      <c r="B48" s="5" t="s">
        <v>72</v>
      </c>
      <c r="C48" s="2" t="s">
        <v>31</v>
      </c>
      <c r="D48" s="2">
        <v>0.3</v>
      </c>
      <c r="E48" s="2">
        <v>1.2</v>
      </c>
      <c r="F48" s="2">
        <v>0.7</v>
      </c>
      <c r="G48" s="136">
        <f>E48/F48</f>
        <v>1.7142857142857144</v>
      </c>
      <c r="H48" s="1">
        <v>1</v>
      </c>
      <c r="I48" s="331"/>
      <c r="J48" s="354" t="s">
        <v>486</v>
      </c>
      <c r="K48" s="354"/>
    </row>
    <row r="49" spans="1:12" ht="113.25" customHeight="1" x14ac:dyDescent="0.25">
      <c r="A49" s="2">
        <v>7</v>
      </c>
      <c r="B49" s="5" t="s">
        <v>73</v>
      </c>
      <c r="C49" s="2" t="s">
        <v>31</v>
      </c>
      <c r="D49" s="2">
        <v>99.9</v>
      </c>
      <c r="E49" s="2">
        <v>100</v>
      </c>
      <c r="F49" s="2">
        <v>99.7</v>
      </c>
      <c r="G49" s="11">
        <f t="shared" si="1"/>
        <v>0.997</v>
      </c>
      <c r="H49" s="1">
        <v>1</v>
      </c>
      <c r="I49" s="331"/>
    </row>
    <row r="50" spans="1:12" ht="148.5" customHeight="1" x14ac:dyDescent="0.25">
      <c r="A50" s="2">
        <v>8</v>
      </c>
      <c r="B50" s="5" t="s">
        <v>74</v>
      </c>
      <c r="C50" s="2" t="s">
        <v>31</v>
      </c>
      <c r="D50" s="2">
        <v>48.2</v>
      </c>
      <c r="E50" s="2">
        <v>50.7</v>
      </c>
      <c r="F50" s="2">
        <v>50.7</v>
      </c>
      <c r="G50" s="11">
        <f t="shared" si="1"/>
        <v>1</v>
      </c>
      <c r="H50" s="1">
        <v>1</v>
      </c>
      <c r="I50" s="330">
        <v>1</v>
      </c>
    </row>
    <row r="51" spans="1:12" ht="129.75" customHeight="1" x14ac:dyDescent="0.25">
      <c r="A51" s="2">
        <v>9</v>
      </c>
      <c r="B51" s="5" t="s">
        <v>75</v>
      </c>
      <c r="C51" s="2" t="s">
        <v>31</v>
      </c>
      <c r="D51" s="2">
        <v>97.9</v>
      </c>
      <c r="E51" s="2">
        <v>100</v>
      </c>
      <c r="F51" s="2">
        <v>101.7</v>
      </c>
      <c r="G51" s="11">
        <f t="shared" si="1"/>
        <v>1.0170000000000001</v>
      </c>
      <c r="H51" s="1">
        <v>1</v>
      </c>
      <c r="I51" s="330"/>
    </row>
    <row r="52" spans="1:12" ht="228.75" customHeight="1" x14ac:dyDescent="0.25">
      <c r="A52" s="2">
        <v>10</v>
      </c>
      <c r="B52" s="5" t="s">
        <v>76</v>
      </c>
      <c r="C52" s="2" t="s">
        <v>31</v>
      </c>
      <c r="D52" s="2">
        <v>100</v>
      </c>
      <c r="E52" s="2">
        <v>100</v>
      </c>
      <c r="F52" s="2">
        <v>100</v>
      </c>
      <c r="G52" s="11">
        <f t="shared" si="1"/>
        <v>1</v>
      </c>
      <c r="H52" s="1">
        <v>1</v>
      </c>
      <c r="I52" s="1">
        <v>1</v>
      </c>
    </row>
    <row r="53" spans="1:12" ht="115.5" customHeight="1" x14ac:dyDescent="0.25">
      <c r="A53" s="2">
        <v>11</v>
      </c>
      <c r="B53" s="5" t="s">
        <v>77</v>
      </c>
      <c r="C53" s="2" t="s">
        <v>31</v>
      </c>
      <c r="D53" s="2">
        <v>97.9</v>
      </c>
      <c r="E53" s="2">
        <v>97.6</v>
      </c>
      <c r="F53" s="2">
        <v>97.6</v>
      </c>
      <c r="G53" s="11">
        <f t="shared" si="1"/>
        <v>1</v>
      </c>
      <c r="H53" s="1">
        <v>1</v>
      </c>
      <c r="I53" s="1">
        <v>1</v>
      </c>
    </row>
    <row r="54" spans="1:12" ht="225" x14ac:dyDescent="0.25">
      <c r="A54" s="2">
        <v>12</v>
      </c>
      <c r="B54" s="5" t="s">
        <v>78</v>
      </c>
      <c r="C54" s="2" t="s">
        <v>31</v>
      </c>
      <c r="D54" s="2">
        <v>97.6</v>
      </c>
      <c r="E54" s="2">
        <v>97.7</v>
      </c>
      <c r="F54" s="2">
        <v>97.9</v>
      </c>
      <c r="G54" s="11">
        <f t="shared" si="1"/>
        <v>1.0020470829068577</v>
      </c>
      <c r="H54" s="1">
        <v>1</v>
      </c>
      <c r="I54" s="1">
        <v>2</v>
      </c>
    </row>
    <row r="55" spans="1:12" ht="225" x14ac:dyDescent="0.25">
      <c r="A55" s="2">
        <v>13</v>
      </c>
      <c r="B55" s="5" t="s">
        <v>79</v>
      </c>
      <c r="C55" s="2" t="s">
        <v>31</v>
      </c>
      <c r="D55" s="10">
        <v>70</v>
      </c>
      <c r="E55" s="10">
        <v>71</v>
      </c>
      <c r="F55" s="10">
        <v>73</v>
      </c>
      <c r="G55" s="11">
        <f t="shared" si="1"/>
        <v>1.028169014084507</v>
      </c>
      <c r="H55" s="1">
        <v>1</v>
      </c>
      <c r="I55" s="330">
        <v>1</v>
      </c>
    </row>
    <row r="56" spans="1:12" ht="169.5" customHeight="1" x14ac:dyDescent="0.25">
      <c r="A56" s="2">
        <v>14</v>
      </c>
      <c r="B56" s="5" t="s">
        <v>80</v>
      </c>
      <c r="C56" s="2" t="s">
        <v>31</v>
      </c>
      <c r="D56" s="2">
        <v>82</v>
      </c>
      <c r="E56" s="2">
        <v>90</v>
      </c>
      <c r="F56" s="2">
        <v>90</v>
      </c>
      <c r="G56" s="11">
        <f t="shared" si="1"/>
        <v>1</v>
      </c>
      <c r="H56" s="1">
        <v>1</v>
      </c>
      <c r="I56" s="330"/>
    </row>
    <row r="57" spans="1:12" ht="150" x14ac:dyDescent="0.25">
      <c r="A57" s="2">
        <v>15</v>
      </c>
      <c r="B57" s="128" t="s">
        <v>81</v>
      </c>
      <c r="C57" s="129" t="s">
        <v>82</v>
      </c>
      <c r="D57" s="129" t="s">
        <v>83</v>
      </c>
      <c r="E57" s="129" t="s">
        <v>83</v>
      </c>
      <c r="F57" s="129" t="s">
        <v>83</v>
      </c>
      <c r="G57" s="130">
        <v>1</v>
      </c>
      <c r="H57" s="1">
        <v>1</v>
      </c>
      <c r="I57" s="1">
        <v>1</v>
      </c>
    </row>
    <row r="58" spans="1:12" ht="75" x14ac:dyDescent="0.25">
      <c r="A58" s="2">
        <v>16</v>
      </c>
      <c r="B58" s="5" t="s">
        <v>84</v>
      </c>
      <c r="C58" s="2" t="s">
        <v>469</v>
      </c>
      <c r="D58" s="2">
        <v>100</v>
      </c>
      <c r="E58" s="2">
        <v>100</v>
      </c>
      <c r="F58" s="2">
        <v>100</v>
      </c>
      <c r="G58" s="11">
        <f t="shared" si="1"/>
        <v>1</v>
      </c>
      <c r="H58" s="1">
        <v>1</v>
      </c>
      <c r="I58" s="1">
        <v>2</v>
      </c>
    </row>
    <row r="59" spans="1:12" ht="112.5" x14ac:dyDescent="0.25">
      <c r="A59" s="2">
        <v>17</v>
      </c>
      <c r="B59" s="5" t="s">
        <v>85</v>
      </c>
      <c r="C59" s="2" t="s">
        <v>31</v>
      </c>
      <c r="D59" s="2">
        <v>100</v>
      </c>
      <c r="E59" s="2">
        <v>100</v>
      </c>
      <c r="F59" s="2">
        <v>100</v>
      </c>
      <c r="G59" s="11">
        <f t="shared" si="1"/>
        <v>1</v>
      </c>
      <c r="H59" s="1">
        <v>1</v>
      </c>
      <c r="I59" s="1">
        <v>5</v>
      </c>
    </row>
    <row r="60" spans="1:12" ht="150" x14ac:dyDescent="0.25">
      <c r="A60" s="2">
        <v>18</v>
      </c>
      <c r="B60" s="5" t="s">
        <v>86</v>
      </c>
      <c r="C60" s="2" t="s">
        <v>31</v>
      </c>
      <c r="D60" s="2" t="s">
        <v>87</v>
      </c>
      <c r="E60" s="2">
        <v>100</v>
      </c>
      <c r="F60" s="2">
        <v>100</v>
      </c>
      <c r="G60" s="11">
        <f t="shared" si="1"/>
        <v>1</v>
      </c>
      <c r="H60" s="1">
        <v>1</v>
      </c>
      <c r="I60" s="1">
        <v>1</v>
      </c>
    </row>
    <row r="61" spans="1:12" ht="150.75" customHeight="1" x14ac:dyDescent="0.25">
      <c r="A61" s="2">
        <v>19</v>
      </c>
      <c r="B61" s="5" t="s">
        <v>88</v>
      </c>
      <c r="C61" s="2" t="s">
        <v>31</v>
      </c>
      <c r="D61" s="10">
        <v>70</v>
      </c>
      <c r="E61" s="10">
        <v>71</v>
      </c>
      <c r="F61" s="10">
        <v>61</v>
      </c>
      <c r="G61" s="11">
        <f t="shared" si="1"/>
        <v>0.85915492957746475</v>
      </c>
      <c r="H61" s="1">
        <v>0.86</v>
      </c>
      <c r="I61" s="1">
        <v>3</v>
      </c>
    </row>
    <row r="62" spans="1:12" ht="38.25" customHeight="1" x14ac:dyDescent="0.25">
      <c r="A62" s="335" t="s">
        <v>9</v>
      </c>
      <c r="B62" s="336"/>
      <c r="C62" s="336"/>
      <c r="D62" s="336"/>
      <c r="E62" s="336"/>
      <c r="F62" s="337"/>
      <c r="G62" s="86" t="s">
        <v>420</v>
      </c>
      <c r="H62" s="122">
        <f>SUM(H63:H105)/43</f>
        <v>0.9990697674418606</v>
      </c>
      <c r="I62" s="122">
        <f>36/36</f>
        <v>1</v>
      </c>
      <c r="J62" s="122">
        <f>[1]Лист1!$F$59</f>
        <v>0.93070113953270084</v>
      </c>
      <c r="K62" s="122">
        <f>I62/J62</f>
        <v>1.0744587682594797</v>
      </c>
      <c r="L62" s="87">
        <f>H62*K62</f>
        <v>1.0734592717308664</v>
      </c>
    </row>
    <row r="63" spans="1:12" ht="37.5" x14ac:dyDescent="0.25">
      <c r="A63" s="53" t="s">
        <v>240</v>
      </c>
      <c r="B63" s="56" t="s">
        <v>241</v>
      </c>
      <c r="C63" s="53" t="s">
        <v>102</v>
      </c>
      <c r="D63" s="53">
        <v>114000</v>
      </c>
      <c r="E63" s="53">
        <v>114500</v>
      </c>
      <c r="F63" s="53">
        <v>114500</v>
      </c>
      <c r="G63" s="77">
        <f>F63/E63</f>
        <v>1</v>
      </c>
      <c r="H63" s="1">
        <v>1</v>
      </c>
      <c r="I63" s="1">
        <v>1</v>
      </c>
    </row>
    <row r="64" spans="1:12" ht="56.25" x14ac:dyDescent="0.25">
      <c r="A64" s="53" t="s">
        <v>242</v>
      </c>
      <c r="B64" s="56" t="s">
        <v>294</v>
      </c>
      <c r="C64" s="53" t="s">
        <v>31</v>
      </c>
      <c r="D64" s="53">
        <v>95.1</v>
      </c>
      <c r="E64" s="53">
        <v>95</v>
      </c>
      <c r="F64" s="53">
        <v>95</v>
      </c>
      <c r="G64" s="77">
        <f t="shared" ref="G64:G105" si="2">F64/E64</f>
        <v>1</v>
      </c>
      <c r="H64" s="1">
        <v>1</v>
      </c>
      <c r="I64" s="330">
        <v>1</v>
      </c>
    </row>
    <row r="65" spans="1:9" ht="56.25" x14ac:dyDescent="0.25">
      <c r="A65" s="53" t="s">
        <v>243</v>
      </c>
      <c r="B65" s="56" t="s">
        <v>295</v>
      </c>
      <c r="C65" s="53" t="s">
        <v>31</v>
      </c>
      <c r="D65" s="53">
        <v>26.2</v>
      </c>
      <c r="E65" s="53">
        <v>26</v>
      </c>
      <c r="F65" s="53">
        <v>26</v>
      </c>
      <c r="G65" s="77">
        <f t="shared" si="2"/>
        <v>1</v>
      </c>
      <c r="H65" s="1">
        <v>1</v>
      </c>
      <c r="I65" s="330"/>
    </row>
    <row r="66" spans="1:9" ht="37.5" x14ac:dyDescent="0.25">
      <c r="A66" s="53" t="s">
        <v>244</v>
      </c>
      <c r="B66" s="56" t="s">
        <v>296</v>
      </c>
      <c r="C66" s="53" t="s">
        <v>31</v>
      </c>
      <c r="D66" s="53">
        <v>95.9</v>
      </c>
      <c r="E66" s="53">
        <v>95</v>
      </c>
      <c r="F66" s="53">
        <v>95</v>
      </c>
      <c r="G66" s="77">
        <f t="shared" si="2"/>
        <v>1</v>
      </c>
      <c r="H66" s="1">
        <v>1</v>
      </c>
      <c r="I66" s="330"/>
    </row>
    <row r="67" spans="1:9" ht="75" x14ac:dyDescent="0.25">
      <c r="A67" s="53" t="s">
        <v>245</v>
      </c>
      <c r="B67" s="56" t="s">
        <v>297</v>
      </c>
      <c r="C67" s="53" t="s">
        <v>284</v>
      </c>
      <c r="D67" s="53">
        <v>0.56999999999999995</v>
      </c>
      <c r="E67" s="53">
        <v>0.6</v>
      </c>
      <c r="F67" s="53">
        <v>0.55000000000000004</v>
      </c>
      <c r="G67" s="78">
        <f>E67/F67</f>
        <v>1.0909090909090908</v>
      </c>
      <c r="H67" s="1">
        <v>1</v>
      </c>
      <c r="I67" s="1">
        <v>1</v>
      </c>
    </row>
    <row r="68" spans="1:9" ht="75" x14ac:dyDescent="0.25">
      <c r="A68" s="53" t="s">
        <v>246</v>
      </c>
      <c r="B68" s="56" t="s">
        <v>298</v>
      </c>
      <c r="C68" s="53" t="s">
        <v>102</v>
      </c>
      <c r="D68" s="53">
        <v>129</v>
      </c>
      <c r="E68" s="53">
        <v>130</v>
      </c>
      <c r="F68" s="53">
        <v>135</v>
      </c>
      <c r="G68" s="77">
        <f t="shared" si="2"/>
        <v>1.0384615384615385</v>
      </c>
      <c r="H68" s="1">
        <v>1</v>
      </c>
      <c r="I68" s="1">
        <v>1</v>
      </c>
    </row>
    <row r="69" spans="1:9" ht="75" x14ac:dyDescent="0.25">
      <c r="A69" s="53" t="s">
        <v>247</v>
      </c>
      <c r="B69" s="56" t="s">
        <v>330</v>
      </c>
      <c r="C69" s="53" t="s">
        <v>102</v>
      </c>
      <c r="D69" s="53">
        <v>304</v>
      </c>
      <c r="E69" s="53">
        <v>333</v>
      </c>
      <c r="F69" s="53">
        <v>336</v>
      </c>
      <c r="G69" s="77">
        <f t="shared" si="2"/>
        <v>1.0090090090090089</v>
      </c>
      <c r="H69" s="1">
        <v>1</v>
      </c>
      <c r="I69" s="1">
        <v>1</v>
      </c>
    </row>
    <row r="70" spans="1:9" ht="75" x14ac:dyDescent="0.25">
      <c r="A70" s="53" t="s">
        <v>248</v>
      </c>
      <c r="B70" s="56" t="s">
        <v>299</v>
      </c>
      <c r="C70" s="53" t="s">
        <v>285</v>
      </c>
      <c r="D70" s="53" t="s">
        <v>176</v>
      </c>
      <c r="E70" s="53">
        <v>5104</v>
      </c>
      <c r="F70" s="53">
        <v>7437</v>
      </c>
      <c r="G70" s="77">
        <f t="shared" si="2"/>
        <v>1.4570924764890283</v>
      </c>
      <c r="H70" s="1">
        <v>1</v>
      </c>
      <c r="I70" s="1">
        <v>1</v>
      </c>
    </row>
    <row r="71" spans="1:9" ht="37.5" x14ac:dyDescent="0.25">
      <c r="A71" s="53" t="s">
        <v>249</v>
      </c>
      <c r="B71" s="56" t="s">
        <v>300</v>
      </c>
      <c r="C71" s="53" t="s">
        <v>286</v>
      </c>
      <c r="D71" s="53">
        <v>1314</v>
      </c>
      <c r="E71" s="53">
        <v>1312</v>
      </c>
      <c r="F71" s="53">
        <v>1614</v>
      </c>
      <c r="G71" s="77">
        <f t="shared" si="2"/>
        <v>1.2301829268292683</v>
      </c>
      <c r="H71" s="1">
        <v>1</v>
      </c>
      <c r="I71" s="1">
        <v>1</v>
      </c>
    </row>
    <row r="72" spans="1:9" ht="159.75" customHeight="1" x14ac:dyDescent="0.25">
      <c r="A72" s="53" t="s">
        <v>250</v>
      </c>
      <c r="B72" s="56" t="s">
        <v>329</v>
      </c>
      <c r="C72" s="53" t="s">
        <v>287</v>
      </c>
      <c r="D72" s="53">
        <v>20</v>
      </c>
      <c r="E72" s="53">
        <v>20</v>
      </c>
      <c r="F72" s="53">
        <v>8</v>
      </c>
      <c r="G72" s="78">
        <f>E72/F72</f>
        <v>2.5</v>
      </c>
      <c r="H72" s="1">
        <v>1</v>
      </c>
      <c r="I72" s="1">
        <v>1</v>
      </c>
    </row>
    <row r="73" spans="1:9" ht="75" x14ac:dyDescent="0.25">
      <c r="A73" s="53" t="s">
        <v>251</v>
      </c>
      <c r="B73" s="56" t="s">
        <v>301</v>
      </c>
      <c r="C73" s="53" t="s">
        <v>288</v>
      </c>
      <c r="D73" s="53">
        <v>573.70000000000005</v>
      </c>
      <c r="E73" s="53">
        <v>586.6</v>
      </c>
      <c r="F73" s="53">
        <v>596.20000000000005</v>
      </c>
      <c r="G73" s="78">
        <f>E73/F73</f>
        <v>0.98389802079838973</v>
      </c>
      <c r="H73" s="1">
        <v>0.98</v>
      </c>
      <c r="I73" s="330">
        <f>(H73+H74)/2</f>
        <v>0.99</v>
      </c>
    </row>
    <row r="74" spans="1:9" ht="75" x14ac:dyDescent="0.25">
      <c r="A74" s="53" t="s">
        <v>252</v>
      </c>
      <c r="B74" s="56" t="s">
        <v>302</v>
      </c>
      <c r="C74" s="53" t="s">
        <v>287</v>
      </c>
      <c r="D74" s="53">
        <v>23</v>
      </c>
      <c r="E74" s="53">
        <v>11</v>
      </c>
      <c r="F74" s="53">
        <v>7</v>
      </c>
      <c r="G74" s="78">
        <f>E74/F74</f>
        <v>1.5714285714285714</v>
      </c>
      <c r="H74" s="1">
        <v>1</v>
      </c>
      <c r="I74" s="330"/>
    </row>
    <row r="75" spans="1:9" ht="75" x14ac:dyDescent="0.25">
      <c r="A75" s="53" t="s">
        <v>253</v>
      </c>
      <c r="B75" s="56" t="s">
        <v>303</v>
      </c>
      <c r="C75" s="53" t="s">
        <v>287</v>
      </c>
      <c r="D75" s="53">
        <v>611</v>
      </c>
      <c r="E75" s="53">
        <v>460</v>
      </c>
      <c r="F75" s="53">
        <v>555</v>
      </c>
      <c r="G75" s="77">
        <f t="shared" si="2"/>
        <v>1.2065217391304348</v>
      </c>
      <c r="H75" s="1">
        <v>1</v>
      </c>
      <c r="I75" s="1">
        <v>1</v>
      </c>
    </row>
    <row r="76" spans="1:9" ht="93.75" x14ac:dyDescent="0.25">
      <c r="A76" s="53" t="s">
        <v>254</v>
      </c>
      <c r="B76" s="56" t="s">
        <v>304</v>
      </c>
      <c r="C76" s="53" t="s">
        <v>31</v>
      </c>
      <c r="D76" s="53">
        <v>100</v>
      </c>
      <c r="E76" s="53">
        <v>100</v>
      </c>
      <c r="F76" s="53">
        <v>100</v>
      </c>
      <c r="G76" s="77">
        <f t="shared" si="2"/>
        <v>1</v>
      </c>
      <c r="H76" s="1">
        <v>1</v>
      </c>
      <c r="I76" s="1">
        <v>1</v>
      </c>
    </row>
    <row r="77" spans="1:9" ht="78.75" customHeight="1" x14ac:dyDescent="0.25">
      <c r="A77" s="53" t="s">
        <v>255</v>
      </c>
      <c r="B77" s="56" t="s">
        <v>305</v>
      </c>
      <c r="C77" s="53" t="s">
        <v>31</v>
      </c>
      <c r="D77" s="53" t="s">
        <v>176</v>
      </c>
      <c r="E77" s="53">
        <v>90</v>
      </c>
      <c r="F77" s="53">
        <v>90</v>
      </c>
      <c r="G77" s="77">
        <f t="shared" si="2"/>
        <v>1</v>
      </c>
      <c r="H77" s="1">
        <v>1</v>
      </c>
      <c r="I77" s="1">
        <v>1</v>
      </c>
    </row>
    <row r="78" spans="1:9" ht="75" x14ac:dyDescent="0.25">
      <c r="A78" s="53" t="s">
        <v>283</v>
      </c>
      <c r="B78" s="56" t="s">
        <v>306</v>
      </c>
      <c r="C78" s="53" t="s">
        <v>288</v>
      </c>
      <c r="D78" s="53">
        <v>9.1999999999999993</v>
      </c>
      <c r="E78" s="53">
        <v>9.3000000000000007</v>
      </c>
      <c r="F78" s="53">
        <v>7.6</v>
      </c>
      <c r="G78" s="77">
        <f>E78/F78</f>
        <v>1.2236842105263159</v>
      </c>
      <c r="H78" s="1">
        <v>1</v>
      </c>
      <c r="I78" s="1">
        <v>1</v>
      </c>
    </row>
    <row r="79" spans="1:9" ht="57" customHeight="1" x14ac:dyDescent="0.25">
      <c r="A79" s="53" t="s">
        <v>256</v>
      </c>
      <c r="B79" s="56" t="s">
        <v>307</v>
      </c>
      <c r="C79" s="53" t="s">
        <v>102</v>
      </c>
      <c r="D79" s="53" t="s">
        <v>176</v>
      </c>
      <c r="E79" s="53">
        <v>12</v>
      </c>
      <c r="F79" s="53">
        <v>17</v>
      </c>
      <c r="G79" s="77">
        <f t="shared" si="2"/>
        <v>1.4166666666666667</v>
      </c>
      <c r="H79" s="1">
        <v>1</v>
      </c>
      <c r="I79" s="330">
        <v>1</v>
      </c>
    </row>
    <row r="80" spans="1:9" ht="111" customHeight="1" x14ac:dyDescent="0.25">
      <c r="A80" s="53" t="s">
        <v>257</v>
      </c>
      <c r="B80" s="56" t="s">
        <v>308</v>
      </c>
      <c r="C80" s="53" t="s">
        <v>289</v>
      </c>
      <c r="D80" s="53" t="s">
        <v>176</v>
      </c>
      <c r="E80" s="53">
        <v>118</v>
      </c>
      <c r="F80" s="53">
        <v>146</v>
      </c>
      <c r="G80" s="77">
        <f t="shared" si="2"/>
        <v>1.2372881355932204</v>
      </c>
      <c r="H80" s="1">
        <v>1</v>
      </c>
      <c r="I80" s="330"/>
    </row>
    <row r="81" spans="1:9" ht="75" x14ac:dyDescent="0.25">
      <c r="A81" s="53" t="s">
        <v>258</v>
      </c>
      <c r="B81" s="56" t="s">
        <v>309</v>
      </c>
      <c r="C81" s="53" t="s">
        <v>290</v>
      </c>
      <c r="D81" s="53" t="s">
        <v>176</v>
      </c>
      <c r="E81" s="53">
        <v>47</v>
      </c>
      <c r="F81" s="53">
        <v>47</v>
      </c>
      <c r="G81" s="77">
        <f t="shared" si="2"/>
        <v>1</v>
      </c>
      <c r="H81" s="1">
        <v>1</v>
      </c>
      <c r="I81" s="330"/>
    </row>
    <row r="82" spans="1:9" ht="78" customHeight="1" x14ac:dyDescent="0.25">
      <c r="A82" s="53" t="s">
        <v>259</v>
      </c>
      <c r="B82" s="56" t="s">
        <v>310</v>
      </c>
      <c r="C82" s="53" t="s">
        <v>291</v>
      </c>
      <c r="D82" s="53">
        <v>3.6</v>
      </c>
      <c r="E82" s="53">
        <v>6.6</v>
      </c>
      <c r="F82" s="53">
        <v>5.8</v>
      </c>
      <c r="G82" s="77">
        <f>E82/F82</f>
        <v>1.1379310344827587</v>
      </c>
      <c r="H82" s="1">
        <v>1</v>
      </c>
      <c r="I82" s="1">
        <v>1</v>
      </c>
    </row>
    <row r="83" spans="1:9" ht="37.5" x14ac:dyDescent="0.25">
      <c r="A83" s="53" t="s">
        <v>260</v>
      </c>
      <c r="B83" s="56" t="s">
        <v>311</v>
      </c>
      <c r="C83" s="53" t="s">
        <v>31</v>
      </c>
      <c r="D83" s="53">
        <v>100</v>
      </c>
      <c r="E83" s="53">
        <v>100</v>
      </c>
      <c r="F83" s="53">
        <v>100</v>
      </c>
      <c r="G83" s="77">
        <f t="shared" si="2"/>
        <v>1</v>
      </c>
      <c r="H83" s="1">
        <v>1</v>
      </c>
      <c r="I83" s="1">
        <v>1</v>
      </c>
    </row>
    <row r="84" spans="1:9" ht="60.75" customHeight="1" x14ac:dyDescent="0.25">
      <c r="A84" s="53" t="s">
        <v>261</v>
      </c>
      <c r="B84" s="56" t="s">
        <v>331</v>
      </c>
      <c r="C84" s="53" t="s">
        <v>31</v>
      </c>
      <c r="D84" s="53">
        <v>100</v>
      </c>
      <c r="E84" s="53">
        <v>100</v>
      </c>
      <c r="F84" s="53">
        <v>100</v>
      </c>
      <c r="G84" s="77">
        <f t="shared" si="2"/>
        <v>1</v>
      </c>
      <c r="H84" s="1">
        <v>1</v>
      </c>
      <c r="I84" s="1">
        <v>1</v>
      </c>
    </row>
    <row r="85" spans="1:9" ht="56.25" x14ac:dyDescent="0.25">
      <c r="A85" s="53" t="s">
        <v>262</v>
      </c>
      <c r="B85" s="56" t="s">
        <v>312</v>
      </c>
      <c r="C85" s="53" t="s">
        <v>102</v>
      </c>
      <c r="D85" s="53">
        <v>400</v>
      </c>
      <c r="E85" s="53">
        <v>420</v>
      </c>
      <c r="F85" s="53">
        <v>420</v>
      </c>
      <c r="G85" s="77">
        <f t="shared" si="2"/>
        <v>1</v>
      </c>
      <c r="H85" s="1">
        <v>1</v>
      </c>
      <c r="I85" s="1">
        <v>1</v>
      </c>
    </row>
    <row r="86" spans="1:9" ht="37.5" x14ac:dyDescent="0.25">
      <c r="A86" s="53" t="s">
        <v>263</v>
      </c>
      <c r="B86" s="56" t="s">
        <v>313</v>
      </c>
      <c r="C86" s="53" t="s">
        <v>31</v>
      </c>
      <c r="D86" s="53">
        <v>100</v>
      </c>
      <c r="E86" s="53">
        <v>100</v>
      </c>
      <c r="F86" s="53">
        <v>100</v>
      </c>
      <c r="G86" s="77">
        <f t="shared" si="2"/>
        <v>1</v>
      </c>
      <c r="H86" s="1">
        <v>1</v>
      </c>
      <c r="I86" s="330">
        <v>1</v>
      </c>
    </row>
    <row r="87" spans="1:9" ht="37.5" x14ac:dyDescent="0.25">
      <c r="A87" s="53" t="s">
        <v>264</v>
      </c>
      <c r="B87" s="56" t="s">
        <v>314</v>
      </c>
      <c r="C87" s="53" t="s">
        <v>31</v>
      </c>
      <c r="D87" s="53" t="s">
        <v>176</v>
      </c>
      <c r="E87" s="53">
        <v>100</v>
      </c>
      <c r="F87" s="53">
        <v>100</v>
      </c>
      <c r="G87" s="77">
        <f t="shared" si="2"/>
        <v>1</v>
      </c>
      <c r="H87" s="1">
        <v>1</v>
      </c>
      <c r="I87" s="330"/>
    </row>
    <row r="88" spans="1:9" ht="56.25" x14ac:dyDescent="0.25">
      <c r="A88" s="53" t="s">
        <v>265</v>
      </c>
      <c r="B88" s="56" t="s">
        <v>315</v>
      </c>
      <c r="C88" s="53" t="s">
        <v>31</v>
      </c>
      <c r="D88" s="53">
        <v>68.900000000000006</v>
      </c>
      <c r="E88" s="53">
        <v>68</v>
      </c>
      <c r="F88" s="53">
        <v>69.5</v>
      </c>
      <c r="G88" s="77">
        <f t="shared" si="2"/>
        <v>1.0220588235294117</v>
      </c>
      <c r="H88" s="1">
        <v>1</v>
      </c>
      <c r="I88" s="1">
        <v>1</v>
      </c>
    </row>
    <row r="89" spans="1:9" ht="75" x14ac:dyDescent="0.25">
      <c r="A89" s="53" t="s">
        <v>266</v>
      </c>
      <c r="B89" s="56" t="s">
        <v>332</v>
      </c>
      <c r="C89" s="53" t="s">
        <v>285</v>
      </c>
      <c r="D89" s="53">
        <v>620</v>
      </c>
      <c r="E89" s="53">
        <v>620</v>
      </c>
      <c r="F89" s="53">
        <v>539</v>
      </c>
      <c r="G89" s="78">
        <f>E89/F89</f>
        <v>1.1502782931354361</v>
      </c>
      <c r="H89" s="1">
        <v>1</v>
      </c>
      <c r="I89" s="330">
        <f>(H89+H90)/2</f>
        <v>1</v>
      </c>
    </row>
    <row r="90" spans="1:9" ht="93.75" x14ac:dyDescent="0.25">
      <c r="A90" s="53" t="s">
        <v>267</v>
      </c>
      <c r="B90" s="56" t="s">
        <v>316</v>
      </c>
      <c r="C90" s="53" t="s">
        <v>285</v>
      </c>
      <c r="D90" s="53">
        <v>576</v>
      </c>
      <c r="E90" s="53">
        <v>620</v>
      </c>
      <c r="F90" s="53">
        <v>577</v>
      </c>
      <c r="G90" s="78">
        <f>E90/F90</f>
        <v>1.074523396880416</v>
      </c>
      <c r="H90" s="1">
        <v>1</v>
      </c>
      <c r="I90" s="330"/>
    </row>
    <row r="91" spans="1:9" ht="56.25" x14ac:dyDescent="0.25">
      <c r="A91" s="53" t="s">
        <v>268</v>
      </c>
      <c r="B91" s="56" t="s">
        <v>317</v>
      </c>
      <c r="C91" s="53" t="s">
        <v>102</v>
      </c>
      <c r="D91" s="53">
        <v>136</v>
      </c>
      <c r="E91" s="53">
        <v>113</v>
      </c>
      <c r="F91" s="53">
        <v>98</v>
      </c>
      <c r="G91" s="78">
        <f>E91/F91</f>
        <v>1.153061224489796</v>
      </c>
      <c r="H91" s="1">
        <v>1</v>
      </c>
      <c r="I91" s="1">
        <v>1</v>
      </c>
    </row>
    <row r="92" spans="1:9" ht="56.25" x14ac:dyDescent="0.25">
      <c r="A92" s="53" t="s">
        <v>269</v>
      </c>
      <c r="B92" s="56" t="s">
        <v>318</v>
      </c>
      <c r="C92" s="53" t="s">
        <v>102</v>
      </c>
      <c r="D92" s="53">
        <v>2278</v>
      </c>
      <c r="E92" s="53">
        <v>2179</v>
      </c>
      <c r="F92" s="53">
        <v>2315</v>
      </c>
      <c r="G92" s="77">
        <f t="shared" si="2"/>
        <v>1.062413951353832</v>
      </c>
      <c r="H92" s="1">
        <v>1</v>
      </c>
      <c r="I92" s="1">
        <v>1</v>
      </c>
    </row>
    <row r="93" spans="1:9" ht="56.25" x14ac:dyDescent="0.25">
      <c r="A93" s="53" t="s">
        <v>270</v>
      </c>
      <c r="B93" s="56" t="s">
        <v>319</v>
      </c>
      <c r="C93" s="53" t="s">
        <v>102</v>
      </c>
      <c r="D93" s="53">
        <v>420</v>
      </c>
      <c r="E93" s="53">
        <v>420</v>
      </c>
      <c r="F93" s="53">
        <v>417</v>
      </c>
      <c r="G93" s="78">
        <f>E93/F93</f>
        <v>1.0071942446043165</v>
      </c>
      <c r="H93" s="1">
        <v>1</v>
      </c>
      <c r="I93" s="1">
        <v>1</v>
      </c>
    </row>
    <row r="94" spans="1:9" ht="56.25" x14ac:dyDescent="0.25">
      <c r="A94" s="53" t="s">
        <v>271</v>
      </c>
      <c r="B94" s="56" t="s">
        <v>320</v>
      </c>
      <c r="C94" s="53" t="s">
        <v>102</v>
      </c>
      <c r="D94" s="53">
        <v>39</v>
      </c>
      <c r="E94" s="53">
        <v>45</v>
      </c>
      <c r="F94" s="53">
        <v>30</v>
      </c>
      <c r="G94" s="78">
        <f>E94/F94</f>
        <v>1.5</v>
      </c>
      <c r="H94" s="1">
        <v>1</v>
      </c>
      <c r="I94" s="1">
        <f>(H93+H94)/2</f>
        <v>1</v>
      </c>
    </row>
    <row r="95" spans="1:9" ht="75" x14ac:dyDescent="0.25">
      <c r="A95" s="53" t="s">
        <v>272</v>
      </c>
      <c r="B95" s="56" t="s">
        <v>321</v>
      </c>
      <c r="C95" s="53" t="s">
        <v>102</v>
      </c>
      <c r="D95" s="53">
        <v>1022</v>
      </c>
      <c r="E95" s="53">
        <v>900</v>
      </c>
      <c r="F95" s="53">
        <v>1167</v>
      </c>
      <c r="G95" s="77">
        <f t="shared" si="2"/>
        <v>1.2966666666666666</v>
      </c>
      <c r="H95" s="1">
        <v>1</v>
      </c>
      <c r="I95" s="1">
        <v>1</v>
      </c>
    </row>
    <row r="96" spans="1:9" ht="56.25" x14ac:dyDescent="0.25">
      <c r="A96" s="53" t="s">
        <v>273</v>
      </c>
      <c r="B96" s="56" t="s">
        <v>322</v>
      </c>
      <c r="C96" s="53" t="s">
        <v>292</v>
      </c>
      <c r="D96" s="53">
        <v>42</v>
      </c>
      <c r="E96" s="53">
        <v>42</v>
      </c>
      <c r="F96" s="53">
        <v>41.6</v>
      </c>
      <c r="G96" s="77">
        <f t="shared" si="2"/>
        <v>0.99047619047619051</v>
      </c>
      <c r="H96" s="1">
        <v>0.99</v>
      </c>
      <c r="I96" s="1">
        <v>0.99</v>
      </c>
    </row>
    <row r="97" spans="1:12" ht="56.25" x14ac:dyDescent="0.25">
      <c r="A97" s="53" t="s">
        <v>274</v>
      </c>
      <c r="B97" s="56" t="s">
        <v>323</v>
      </c>
      <c r="C97" s="53" t="s">
        <v>292</v>
      </c>
      <c r="D97" s="53">
        <v>61.5</v>
      </c>
      <c r="E97" s="53">
        <v>62</v>
      </c>
      <c r="F97" s="53">
        <v>61.1</v>
      </c>
      <c r="G97" s="77">
        <f t="shared" si="2"/>
        <v>0.98548387096774193</v>
      </c>
      <c r="H97" s="1">
        <v>0.99</v>
      </c>
      <c r="I97" s="330">
        <f>(H97+H98)/2</f>
        <v>0.995</v>
      </c>
    </row>
    <row r="98" spans="1:12" ht="75" x14ac:dyDescent="0.25">
      <c r="A98" s="53" t="s">
        <v>275</v>
      </c>
      <c r="B98" s="56" t="s">
        <v>324</v>
      </c>
      <c r="C98" s="53" t="s">
        <v>31</v>
      </c>
      <c r="D98" s="53">
        <v>100</v>
      </c>
      <c r="E98" s="53">
        <v>100</v>
      </c>
      <c r="F98" s="53">
        <v>100</v>
      </c>
      <c r="G98" s="77">
        <f t="shared" si="2"/>
        <v>1</v>
      </c>
      <c r="H98" s="1">
        <v>1</v>
      </c>
      <c r="I98" s="330"/>
    </row>
    <row r="99" spans="1:12" ht="75" x14ac:dyDescent="0.25">
      <c r="A99" s="53" t="s">
        <v>276</v>
      </c>
      <c r="B99" s="56" t="s">
        <v>325</v>
      </c>
      <c r="C99" s="53" t="s">
        <v>31</v>
      </c>
      <c r="D99" s="53">
        <v>100</v>
      </c>
      <c r="E99" s="53">
        <v>100</v>
      </c>
      <c r="F99" s="53">
        <v>100</v>
      </c>
      <c r="G99" s="77">
        <f t="shared" si="2"/>
        <v>1</v>
      </c>
      <c r="H99" s="1">
        <v>1</v>
      </c>
      <c r="I99" s="1">
        <v>1</v>
      </c>
    </row>
    <row r="100" spans="1:12" ht="56.25" x14ac:dyDescent="0.25">
      <c r="A100" s="53" t="s">
        <v>277</v>
      </c>
      <c r="B100" s="56" t="s">
        <v>326</v>
      </c>
      <c r="C100" s="53" t="s">
        <v>31</v>
      </c>
      <c r="D100" s="53">
        <v>100</v>
      </c>
      <c r="E100" s="53">
        <v>100</v>
      </c>
      <c r="F100" s="53">
        <v>100</v>
      </c>
      <c r="G100" s="77">
        <f t="shared" si="2"/>
        <v>1</v>
      </c>
      <c r="H100" s="1">
        <v>1</v>
      </c>
      <c r="I100" s="1">
        <v>1</v>
      </c>
    </row>
    <row r="101" spans="1:12" ht="56.25" x14ac:dyDescent="0.25">
      <c r="A101" s="53" t="s">
        <v>278</v>
      </c>
      <c r="B101" s="56" t="s">
        <v>327</v>
      </c>
      <c r="C101" s="53" t="s">
        <v>31</v>
      </c>
      <c r="D101" s="53">
        <v>100</v>
      </c>
      <c r="E101" s="53">
        <v>100</v>
      </c>
      <c r="F101" s="53">
        <v>100</v>
      </c>
      <c r="G101" s="77">
        <f t="shared" si="2"/>
        <v>1</v>
      </c>
      <c r="H101" s="1">
        <v>1</v>
      </c>
      <c r="I101" s="1">
        <v>1</v>
      </c>
    </row>
    <row r="102" spans="1:12" ht="150" x14ac:dyDescent="0.25">
      <c r="A102" s="53" t="s">
        <v>279</v>
      </c>
      <c r="B102" s="56" t="s">
        <v>328</v>
      </c>
      <c r="C102" s="53" t="s">
        <v>31</v>
      </c>
      <c r="D102" s="53">
        <v>31.8</v>
      </c>
      <c r="E102" s="53">
        <v>31</v>
      </c>
      <c r="F102" s="53">
        <v>31</v>
      </c>
      <c r="G102" s="77">
        <f t="shared" si="2"/>
        <v>1</v>
      </c>
      <c r="H102" s="1">
        <v>1</v>
      </c>
      <c r="I102" s="1">
        <v>1</v>
      </c>
    </row>
    <row r="103" spans="1:12" ht="37.5" x14ac:dyDescent="0.25">
      <c r="A103" s="53" t="s">
        <v>280</v>
      </c>
      <c r="B103" s="56" t="s">
        <v>333</v>
      </c>
      <c r="C103" s="53" t="s">
        <v>102</v>
      </c>
      <c r="D103" s="53">
        <v>900</v>
      </c>
      <c r="E103" s="53">
        <v>900</v>
      </c>
      <c r="F103" s="53">
        <v>900</v>
      </c>
      <c r="G103" s="77">
        <f t="shared" si="2"/>
        <v>1</v>
      </c>
      <c r="H103" s="1">
        <v>1</v>
      </c>
      <c r="I103" s="1">
        <v>1</v>
      </c>
    </row>
    <row r="104" spans="1:12" ht="37.5" x14ac:dyDescent="0.25">
      <c r="A104" s="53" t="s">
        <v>281</v>
      </c>
      <c r="B104" s="56" t="s">
        <v>293</v>
      </c>
      <c r="C104" s="53" t="s">
        <v>31</v>
      </c>
      <c r="D104" s="53">
        <v>60</v>
      </c>
      <c r="E104" s="53">
        <v>75</v>
      </c>
      <c r="F104" s="53">
        <v>76</v>
      </c>
      <c r="G104" s="77">
        <f t="shared" si="2"/>
        <v>1.0133333333333334</v>
      </c>
      <c r="H104" s="1">
        <v>1</v>
      </c>
      <c r="I104" s="1">
        <v>1</v>
      </c>
    </row>
    <row r="105" spans="1:12" ht="75" x14ac:dyDescent="0.25">
      <c r="A105" s="53" t="s">
        <v>282</v>
      </c>
      <c r="B105" s="56" t="s">
        <v>334</v>
      </c>
      <c r="C105" s="53" t="s">
        <v>102</v>
      </c>
      <c r="D105" s="53">
        <v>8960</v>
      </c>
      <c r="E105" s="53">
        <v>8730</v>
      </c>
      <c r="F105" s="53">
        <v>8730</v>
      </c>
      <c r="G105" s="77">
        <f t="shared" si="2"/>
        <v>1</v>
      </c>
      <c r="H105" s="1">
        <v>1</v>
      </c>
      <c r="I105" s="1">
        <v>2</v>
      </c>
      <c r="J105" s="135" t="s">
        <v>487</v>
      </c>
    </row>
    <row r="106" spans="1:12" ht="38.25" customHeight="1" thickBot="1" x14ac:dyDescent="0.3">
      <c r="A106" s="338" t="s">
        <v>10</v>
      </c>
      <c r="B106" s="339"/>
      <c r="C106" s="339"/>
      <c r="D106" s="339"/>
      <c r="E106" s="339"/>
      <c r="F106" s="340"/>
      <c r="G106" s="86" t="s">
        <v>420</v>
      </c>
      <c r="H106" s="122">
        <f>SUM(H107:H144)/37</f>
        <v>0.99081081081081068</v>
      </c>
      <c r="I106" s="1">
        <f>9/10</f>
        <v>0.9</v>
      </c>
      <c r="J106" s="122">
        <f>[1]Лист1!$F$119</f>
        <v>0.95093927445493487</v>
      </c>
      <c r="K106" s="122">
        <f>I106/J106</f>
        <v>0.94643267364876427</v>
      </c>
      <c r="L106" s="87">
        <f>H106*K106</f>
        <v>0.93773572475577549</v>
      </c>
    </row>
    <row r="107" spans="1:12" ht="38.25" customHeight="1" x14ac:dyDescent="0.25">
      <c r="A107" s="4">
        <v>1</v>
      </c>
      <c r="B107" s="12" t="s">
        <v>90</v>
      </c>
      <c r="C107" s="28" t="s">
        <v>31</v>
      </c>
      <c r="D107" s="29">
        <v>70.3</v>
      </c>
      <c r="E107" s="30">
        <v>70.3</v>
      </c>
      <c r="F107" s="31">
        <v>70.3</v>
      </c>
      <c r="G107" s="11">
        <f t="shared" si="1"/>
        <v>1</v>
      </c>
      <c r="H107" s="11">
        <v>1</v>
      </c>
    </row>
    <row r="108" spans="1:12" ht="38.25" customHeight="1" x14ac:dyDescent="0.25">
      <c r="A108" s="4">
        <v>2</v>
      </c>
      <c r="B108" s="13" t="s">
        <v>91</v>
      </c>
      <c r="C108" s="20" t="s">
        <v>92</v>
      </c>
      <c r="D108" s="21">
        <v>21603</v>
      </c>
      <c r="E108" s="22">
        <v>20615</v>
      </c>
      <c r="F108" s="23">
        <v>21796</v>
      </c>
      <c r="G108" s="11">
        <f t="shared" si="1"/>
        <v>1.0572883822459374</v>
      </c>
      <c r="H108" s="1">
        <v>1</v>
      </c>
    </row>
    <row r="109" spans="1:12" ht="75" x14ac:dyDescent="0.25">
      <c r="A109" s="4">
        <v>3</v>
      </c>
      <c r="B109" s="14" t="s">
        <v>93</v>
      </c>
      <c r="C109" s="2" t="s">
        <v>31</v>
      </c>
      <c r="D109" s="32">
        <v>15.7</v>
      </c>
      <c r="E109" s="33">
        <v>14</v>
      </c>
      <c r="F109" s="34">
        <v>16.399999999999999</v>
      </c>
      <c r="G109" s="11">
        <f t="shared" si="1"/>
        <v>1.1714285714285713</v>
      </c>
      <c r="H109" s="1">
        <v>1</v>
      </c>
    </row>
    <row r="110" spans="1:12" ht="75" x14ac:dyDescent="0.25">
      <c r="A110" s="4">
        <v>4</v>
      </c>
      <c r="B110" s="14" t="s">
        <v>94</v>
      </c>
      <c r="C110" s="20"/>
      <c r="D110" s="35"/>
      <c r="E110" s="36"/>
      <c r="F110" s="37"/>
    </row>
    <row r="111" spans="1:12" ht="38.25" customHeight="1" x14ac:dyDescent="0.25">
      <c r="A111" s="19" t="s">
        <v>127</v>
      </c>
      <c r="B111" s="14" t="s">
        <v>95</v>
      </c>
      <c r="C111" s="20" t="s">
        <v>31</v>
      </c>
      <c r="D111" s="21">
        <v>104</v>
      </c>
      <c r="E111" s="33">
        <v>103</v>
      </c>
      <c r="F111" s="23">
        <v>103</v>
      </c>
      <c r="G111" s="11">
        <f t="shared" si="1"/>
        <v>1</v>
      </c>
      <c r="H111" s="1">
        <v>1</v>
      </c>
    </row>
    <row r="112" spans="1:12" x14ac:dyDescent="0.25">
      <c r="A112" s="19" t="s">
        <v>128</v>
      </c>
      <c r="B112" s="14" t="s">
        <v>96</v>
      </c>
      <c r="C112" s="20" t="s">
        <v>31</v>
      </c>
      <c r="D112" s="35">
        <v>91.6</v>
      </c>
      <c r="E112" s="33">
        <v>90.8</v>
      </c>
      <c r="F112" s="37">
        <v>90.7</v>
      </c>
      <c r="G112" s="11">
        <f t="shared" si="1"/>
        <v>0.99889867841409696</v>
      </c>
      <c r="H112" s="1">
        <v>1</v>
      </c>
    </row>
    <row r="113" spans="1:8" x14ac:dyDescent="0.25">
      <c r="A113" s="19" t="s">
        <v>129</v>
      </c>
      <c r="B113" s="14" t="s">
        <v>97</v>
      </c>
      <c r="C113" s="20" t="s">
        <v>31</v>
      </c>
      <c r="D113" s="21">
        <v>120</v>
      </c>
      <c r="E113" s="33">
        <v>100</v>
      </c>
      <c r="F113" s="23">
        <v>100</v>
      </c>
      <c r="G113" s="11">
        <f t="shared" si="1"/>
        <v>1</v>
      </c>
      <c r="H113" s="1">
        <v>1</v>
      </c>
    </row>
    <row r="114" spans="1:8" ht="150" x14ac:dyDescent="0.25">
      <c r="A114" s="4">
        <v>5</v>
      </c>
      <c r="B114" s="15" t="s">
        <v>98</v>
      </c>
      <c r="C114" s="20" t="s">
        <v>31</v>
      </c>
      <c r="D114" s="21">
        <v>0</v>
      </c>
      <c r="E114" s="36">
        <v>0</v>
      </c>
      <c r="F114" s="23">
        <v>0</v>
      </c>
      <c r="G114" s="11">
        <v>1</v>
      </c>
      <c r="H114" s="1">
        <v>1</v>
      </c>
    </row>
    <row r="115" spans="1:8" ht="150" x14ac:dyDescent="0.25">
      <c r="A115" s="4">
        <v>6</v>
      </c>
      <c r="B115" s="14" t="s">
        <v>99</v>
      </c>
      <c r="C115" s="20" t="s">
        <v>31</v>
      </c>
      <c r="D115" s="35">
        <v>2.6</v>
      </c>
      <c r="E115" s="36">
        <v>2.6</v>
      </c>
      <c r="F115" s="37">
        <v>2.6</v>
      </c>
      <c r="G115" s="11">
        <f t="shared" si="1"/>
        <v>1</v>
      </c>
      <c r="H115" s="1">
        <v>1</v>
      </c>
    </row>
    <row r="116" spans="1:8" ht="56.25" x14ac:dyDescent="0.25">
      <c r="A116" s="4">
        <v>7</v>
      </c>
      <c r="B116" s="18" t="s">
        <v>100</v>
      </c>
      <c r="C116" s="20" t="s">
        <v>92</v>
      </c>
      <c r="D116" s="20">
        <v>528</v>
      </c>
      <c r="E116" s="20">
        <v>526</v>
      </c>
      <c r="F116" s="20">
        <v>528</v>
      </c>
      <c r="G116" s="11">
        <f t="shared" si="1"/>
        <v>1.0038022813688212</v>
      </c>
      <c r="H116" s="1">
        <v>1</v>
      </c>
    </row>
    <row r="117" spans="1:8" ht="56.25" x14ac:dyDescent="0.25">
      <c r="A117" s="4">
        <v>8</v>
      </c>
      <c r="B117" s="13" t="s">
        <v>101</v>
      </c>
      <c r="C117" s="20" t="s">
        <v>102</v>
      </c>
      <c r="D117" s="21">
        <v>9780</v>
      </c>
      <c r="E117" s="36">
        <v>9790</v>
      </c>
      <c r="F117" s="23">
        <v>9780</v>
      </c>
      <c r="G117" s="11">
        <f t="shared" si="1"/>
        <v>0.99897854954034726</v>
      </c>
      <c r="H117" s="1">
        <v>1</v>
      </c>
    </row>
    <row r="118" spans="1:8" ht="54.75" customHeight="1" x14ac:dyDescent="0.25">
      <c r="A118" s="4">
        <v>9</v>
      </c>
      <c r="B118" s="13" t="s">
        <v>103</v>
      </c>
      <c r="C118" s="20" t="s">
        <v>92</v>
      </c>
      <c r="D118" s="21">
        <v>7489</v>
      </c>
      <c r="E118" s="36">
        <v>7485</v>
      </c>
      <c r="F118" s="23">
        <v>7608</v>
      </c>
      <c r="G118" s="11">
        <f t="shared" si="1"/>
        <v>1.016432865731463</v>
      </c>
      <c r="H118" s="1">
        <v>1</v>
      </c>
    </row>
    <row r="119" spans="1:8" ht="56.25" x14ac:dyDescent="0.25">
      <c r="A119" s="19" t="s">
        <v>130</v>
      </c>
      <c r="B119" s="13" t="s">
        <v>104</v>
      </c>
      <c r="C119" s="20" t="s">
        <v>92</v>
      </c>
      <c r="D119" s="21">
        <v>15</v>
      </c>
      <c r="E119" s="36">
        <v>15</v>
      </c>
      <c r="F119" s="23">
        <v>15</v>
      </c>
      <c r="G119" s="11">
        <f t="shared" si="1"/>
        <v>1</v>
      </c>
      <c r="H119" s="1">
        <v>1</v>
      </c>
    </row>
    <row r="120" spans="1:8" ht="56.25" x14ac:dyDescent="0.25">
      <c r="A120" s="4">
        <v>10</v>
      </c>
      <c r="B120" s="13" t="s">
        <v>105</v>
      </c>
      <c r="C120" s="20" t="s">
        <v>92</v>
      </c>
      <c r="D120" s="21">
        <v>1810569</v>
      </c>
      <c r="E120" s="22">
        <v>1937300</v>
      </c>
      <c r="F120" s="23">
        <v>1937309</v>
      </c>
      <c r="G120" s="11">
        <f t="shared" si="1"/>
        <v>1.0000046456408402</v>
      </c>
      <c r="H120" s="1">
        <v>1</v>
      </c>
    </row>
    <row r="121" spans="1:8" ht="78.75" customHeight="1" x14ac:dyDescent="0.25">
      <c r="A121" s="4">
        <v>11</v>
      </c>
      <c r="B121" s="13" t="s">
        <v>106</v>
      </c>
      <c r="C121" s="20" t="s">
        <v>31</v>
      </c>
      <c r="D121" s="35">
        <v>6.9</v>
      </c>
      <c r="E121" s="38">
        <v>7</v>
      </c>
      <c r="F121" s="37">
        <v>7</v>
      </c>
      <c r="G121" s="11">
        <f t="shared" si="1"/>
        <v>1</v>
      </c>
      <c r="H121" s="1">
        <v>1</v>
      </c>
    </row>
    <row r="122" spans="1:8" ht="56.25" x14ac:dyDescent="0.25">
      <c r="A122" s="4">
        <v>12</v>
      </c>
      <c r="B122" s="14" t="s">
        <v>107</v>
      </c>
      <c r="C122" s="2" t="s">
        <v>92</v>
      </c>
      <c r="D122" s="39">
        <v>2143</v>
      </c>
      <c r="E122" s="40">
        <v>2000</v>
      </c>
      <c r="F122" s="41">
        <v>2362</v>
      </c>
      <c r="G122" s="11">
        <f t="shared" si="1"/>
        <v>1.181</v>
      </c>
      <c r="H122" s="1">
        <v>1</v>
      </c>
    </row>
    <row r="123" spans="1:8" ht="37.5" x14ac:dyDescent="0.25">
      <c r="A123" s="4">
        <v>13</v>
      </c>
      <c r="B123" s="18" t="s">
        <v>108</v>
      </c>
      <c r="C123" s="20" t="s">
        <v>102</v>
      </c>
      <c r="D123" s="21">
        <v>64094</v>
      </c>
      <c r="E123" s="22">
        <v>68690</v>
      </c>
      <c r="F123" s="23">
        <v>69023</v>
      </c>
      <c r="G123" s="11">
        <f t="shared" si="1"/>
        <v>1.0048478672295822</v>
      </c>
      <c r="H123" s="1">
        <v>1</v>
      </c>
    </row>
    <row r="124" spans="1:8" ht="56.25" x14ac:dyDescent="0.25">
      <c r="A124" s="2">
        <v>14</v>
      </c>
      <c r="B124" s="14" t="s">
        <v>109</v>
      </c>
      <c r="C124" s="42" t="s">
        <v>131</v>
      </c>
      <c r="D124" s="24">
        <v>0.12</v>
      </c>
      <c r="E124" s="25">
        <v>0.13</v>
      </c>
      <c r="F124" s="26">
        <v>0.13</v>
      </c>
      <c r="G124" s="11">
        <f t="shared" si="1"/>
        <v>1</v>
      </c>
      <c r="H124" s="1">
        <v>1</v>
      </c>
    </row>
    <row r="125" spans="1:8" ht="56.25" x14ac:dyDescent="0.25">
      <c r="A125" s="2">
        <v>15</v>
      </c>
      <c r="B125" s="13" t="s">
        <v>132</v>
      </c>
      <c r="C125" s="20" t="s">
        <v>92</v>
      </c>
      <c r="D125" s="21">
        <v>19815</v>
      </c>
      <c r="E125" s="22">
        <v>19420</v>
      </c>
      <c r="F125" s="23">
        <v>20107</v>
      </c>
      <c r="G125" s="11">
        <f t="shared" si="1"/>
        <v>1.0353759011328527</v>
      </c>
      <c r="H125" s="1">
        <v>1</v>
      </c>
    </row>
    <row r="126" spans="1:8" ht="93.75" x14ac:dyDescent="0.25">
      <c r="A126" s="2">
        <v>16</v>
      </c>
      <c r="B126" s="13" t="s">
        <v>133</v>
      </c>
      <c r="C126" s="20" t="s">
        <v>92</v>
      </c>
      <c r="D126" s="21">
        <v>4776</v>
      </c>
      <c r="E126" s="22">
        <v>4603</v>
      </c>
      <c r="F126" s="23">
        <v>4908</v>
      </c>
      <c r="G126" s="11">
        <f t="shared" si="1"/>
        <v>1.0662611340430155</v>
      </c>
      <c r="H126" s="1">
        <v>1</v>
      </c>
    </row>
    <row r="127" spans="1:8" ht="112.5" x14ac:dyDescent="0.25">
      <c r="A127" s="2">
        <v>17</v>
      </c>
      <c r="B127" s="14" t="s">
        <v>165</v>
      </c>
      <c r="C127" s="20" t="s">
        <v>31</v>
      </c>
      <c r="D127" s="35">
        <v>24.1</v>
      </c>
      <c r="E127" s="36">
        <v>23.7</v>
      </c>
      <c r="F127" s="37">
        <v>24.4</v>
      </c>
      <c r="G127" s="11">
        <f t="shared" si="1"/>
        <v>1.0295358649789028</v>
      </c>
      <c r="H127" s="1">
        <v>1</v>
      </c>
    </row>
    <row r="128" spans="1:8" ht="56.25" x14ac:dyDescent="0.25">
      <c r="A128" s="2">
        <v>18</v>
      </c>
      <c r="B128" s="14" t="s">
        <v>110</v>
      </c>
      <c r="C128" s="20" t="s">
        <v>92</v>
      </c>
      <c r="D128" s="21">
        <v>99</v>
      </c>
      <c r="E128" s="36">
        <v>95</v>
      </c>
      <c r="F128" s="23">
        <v>113</v>
      </c>
      <c r="G128" s="11">
        <f t="shared" si="1"/>
        <v>1.1894736842105262</v>
      </c>
      <c r="H128" s="1">
        <v>1</v>
      </c>
    </row>
    <row r="129" spans="1:8" ht="56.25" x14ac:dyDescent="0.25">
      <c r="A129" s="2">
        <v>19</v>
      </c>
      <c r="B129" s="13" t="s">
        <v>111</v>
      </c>
      <c r="C129" s="20" t="s">
        <v>92</v>
      </c>
      <c r="D129" s="21">
        <v>1363521</v>
      </c>
      <c r="E129" s="40">
        <v>1364000</v>
      </c>
      <c r="F129" s="41">
        <v>1458935</v>
      </c>
      <c r="G129" s="11">
        <f t="shared" si="1"/>
        <v>1.0696004398826979</v>
      </c>
      <c r="H129" s="1">
        <v>1</v>
      </c>
    </row>
    <row r="130" spans="1:8" ht="56.25" x14ac:dyDescent="0.25">
      <c r="A130" s="2">
        <v>20</v>
      </c>
      <c r="B130" s="13" t="s">
        <v>112</v>
      </c>
      <c r="C130" s="20" t="s">
        <v>92</v>
      </c>
      <c r="D130" s="21">
        <v>208435</v>
      </c>
      <c r="E130" s="43">
        <v>186798</v>
      </c>
      <c r="F130" s="41">
        <v>228117</v>
      </c>
      <c r="G130" s="11">
        <f t="shared" si="1"/>
        <v>1.2211961584171136</v>
      </c>
      <c r="H130" s="1">
        <v>1</v>
      </c>
    </row>
    <row r="131" spans="1:8" ht="56.25" x14ac:dyDescent="0.25">
      <c r="A131" s="27" t="s">
        <v>134</v>
      </c>
      <c r="B131" s="16" t="s">
        <v>113</v>
      </c>
      <c r="C131" s="36" t="s">
        <v>92</v>
      </c>
      <c r="D131" s="22">
        <v>29024</v>
      </c>
      <c r="E131" s="43">
        <v>11223</v>
      </c>
      <c r="F131" s="41">
        <v>43749</v>
      </c>
      <c r="G131" s="11">
        <f t="shared" si="1"/>
        <v>3.8981555733761026</v>
      </c>
      <c r="H131" s="1">
        <v>1</v>
      </c>
    </row>
    <row r="132" spans="1:8" ht="168.75" x14ac:dyDescent="0.25">
      <c r="A132" s="2">
        <v>21</v>
      </c>
      <c r="B132" s="17" t="s">
        <v>114</v>
      </c>
      <c r="C132" s="36" t="s">
        <v>31</v>
      </c>
      <c r="D132" s="44">
        <v>2.6</v>
      </c>
      <c r="E132" s="38">
        <v>2</v>
      </c>
      <c r="F132" s="37">
        <f>F131/E131</f>
        <v>3.8981555733761026</v>
      </c>
      <c r="G132" s="11">
        <f t="shared" si="1"/>
        <v>1.9490777866880513</v>
      </c>
      <c r="H132" s="1">
        <v>1</v>
      </c>
    </row>
    <row r="133" spans="1:8" ht="56.25" x14ac:dyDescent="0.25">
      <c r="A133" s="2">
        <v>22</v>
      </c>
      <c r="B133" s="14" t="s">
        <v>115</v>
      </c>
      <c r="C133" s="20" t="s">
        <v>92</v>
      </c>
      <c r="D133" s="21">
        <v>11651</v>
      </c>
      <c r="E133" s="22">
        <v>10680</v>
      </c>
      <c r="F133" s="23">
        <v>11654</v>
      </c>
      <c r="G133" s="11">
        <f t="shared" si="1"/>
        <v>1.0911985018726591</v>
      </c>
      <c r="H133" s="1">
        <v>1</v>
      </c>
    </row>
    <row r="134" spans="1:8" ht="56.25" x14ac:dyDescent="0.25">
      <c r="A134" s="2">
        <v>23</v>
      </c>
      <c r="B134" s="18" t="s">
        <v>116</v>
      </c>
      <c r="C134" s="20" t="s">
        <v>102</v>
      </c>
      <c r="D134" s="21">
        <v>40400</v>
      </c>
      <c r="E134" s="22">
        <v>34562</v>
      </c>
      <c r="F134" s="23">
        <v>40530</v>
      </c>
      <c r="G134" s="11">
        <f t="shared" si="1"/>
        <v>1.1726751924078467</v>
      </c>
      <c r="H134" s="1">
        <v>1</v>
      </c>
    </row>
    <row r="135" spans="1:8" ht="93.75" x14ac:dyDescent="0.25">
      <c r="A135" s="2">
        <v>24</v>
      </c>
      <c r="B135" s="14" t="s">
        <v>135</v>
      </c>
      <c r="C135" s="20" t="s">
        <v>31</v>
      </c>
      <c r="D135" s="35">
        <v>22</v>
      </c>
      <c r="E135" s="127">
        <v>2.5</v>
      </c>
      <c r="F135" s="37">
        <v>20.2</v>
      </c>
      <c r="G135" s="11">
        <f t="shared" si="1"/>
        <v>8.08</v>
      </c>
      <c r="H135" s="1">
        <v>1</v>
      </c>
    </row>
    <row r="136" spans="1:8" ht="56.25" x14ac:dyDescent="0.25">
      <c r="A136" s="2">
        <v>25</v>
      </c>
      <c r="B136" s="14" t="s">
        <v>117</v>
      </c>
      <c r="C136" s="20" t="s">
        <v>92</v>
      </c>
      <c r="D136" s="21">
        <v>345</v>
      </c>
      <c r="E136" s="36">
        <v>330</v>
      </c>
      <c r="F136" s="23">
        <v>365</v>
      </c>
      <c r="G136" s="11">
        <f t="shared" si="1"/>
        <v>1.106060606060606</v>
      </c>
      <c r="H136" s="1">
        <v>1</v>
      </c>
    </row>
    <row r="137" spans="1:8" ht="37.5" x14ac:dyDescent="0.25">
      <c r="A137" s="2">
        <v>26</v>
      </c>
      <c r="B137" s="13" t="s">
        <v>118</v>
      </c>
      <c r="C137" s="20" t="s">
        <v>102</v>
      </c>
      <c r="D137" s="21">
        <v>8605</v>
      </c>
      <c r="E137" s="36">
        <v>8200</v>
      </c>
      <c r="F137" s="23">
        <v>8876</v>
      </c>
      <c r="G137" s="11">
        <f t="shared" si="1"/>
        <v>1.082439024390244</v>
      </c>
      <c r="H137" s="1">
        <v>1</v>
      </c>
    </row>
    <row r="138" spans="1:8" ht="56.25" x14ac:dyDescent="0.25">
      <c r="A138" s="2">
        <v>27</v>
      </c>
      <c r="B138" s="13" t="s">
        <v>119</v>
      </c>
      <c r="C138" s="20" t="s">
        <v>92</v>
      </c>
      <c r="D138" s="21">
        <v>2019</v>
      </c>
      <c r="E138" s="33">
        <v>2025</v>
      </c>
      <c r="F138" s="23">
        <v>2056</v>
      </c>
      <c r="G138" s="11">
        <f t="shared" si="1"/>
        <v>1.0153086419753086</v>
      </c>
      <c r="H138" s="1">
        <v>1</v>
      </c>
    </row>
    <row r="139" spans="1:8" ht="74.25" customHeight="1" x14ac:dyDescent="0.25">
      <c r="A139" s="2">
        <v>28</v>
      </c>
      <c r="B139" s="14" t="s">
        <v>120</v>
      </c>
      <c r="C139" s="20" t="s">
        <v>102</v>
      </c>
      <c r="D139" s="21">
        <v>50</v>
      </c>
      <c r="E139" s="36">
        <v>50</v>
      </c>
      <c r="F139" s="23">
        <v>50</v>
      </c>
      <c r="G139" s="11">
        <f t="shared" si="1"/>
        <v>1</v>
      </c>
      <c r="H139" s="1">
        <v>1</v>
      </c>
    </row>
    <row r="140" spans="1:8" ht="37.5" x14ac:dyDescent="0.25">
      <c r="A140" s="2">
        <v>29</v>
      </c>
      <c r="B140" s="13" t="s">
        <v>121</v>
      </c>
      <c r="C140" s="20" t="s">
        <v>92</v>
      </c>
      <c r="D140" s="21">
        <v>40</v>
      </c>
      <c r="E140" s="40">
        <v>39</v>
      </c>
      <c r="F140" s="41">
        <v>39</v>
      </c>
      <c r="G140" s="11">
        <f t="shared" si="1"/>
        <v>1</v>
      </c>
      <c r="H140" s="1">
        <v>1</v>
      </c>
    </row>
    <row r="141" spans="1:8" ht="93.75" x14ac:dyDescent="0.25">
      <c r="A141" s="2">
        <v>30</v>
      </c>
      <c r="B141" s="13" t="s">
        <v>122</v>
      </c>
      <c r="C141" s="20" t="s">
        <v>92</v>
      </c>
      <c r="D141" s="21">
        <v>66</v>
      </c>
      <c r="E141" s="33">
        <v>67</v>
      </c>
      <c r="F141" s="23">
        <v>46</v>
      </c>
      <c r="G141" s="11">
        <f t="shared" ref="G141:G144" si="3">F141/E141</f>
        <v>0.68656716417910446</v>
      </c>
      <c r="H141" s="1">
        <v>0.69</v>
      </c>
    </row>
    <row r="142" spans="1:8" ht="56.25" x14ac:dyDescent="0.25">
      <c r="A142" s="2">
        <v>31</v>
      </c>
      <c r="B142" s="13" t="s">
        <v>123</v>
      </c>
      <c r="C142" s="20" t="s">
        <v>124</v>
      </c>
      <c r="D142" s="21">
        <v>30</v>
      </c>
      <c r="E142" s="36">
        <v>30</v>
      </c>
      <c r="F142" s="23">
        <v>29</v>
      </c>
      <c r="G142" s="11">
        <f t="shared" si="3"/>
        <v>0.96666666666666667</v>
      </c>
      <c r="H142" s="1">
        <v>0.97</v>
      </c>
    </row>
    <row r="143" spans="1:8" ht="75" x14ac:dyDescent="0.25">
      <c r="A143" s="2">
        <v>32</v>
      </c>
      <c r="B143" s="18" t="s">
        <v>125</v>
      </c>
      <c r="C143" s="20" t="s">
        <v>470</v>
      </c>
      <c r="D143" s="35">
        <v>100</v>
      </c>
      <c r="E143" s="38">
        <v>100</v>
      </c>
      <c r="F143" s="37">
        <v>100</v>
      </c>
      <c r="G143" s="11">
        <f t="shared" si="3"/>
        <v>1</v>
      </c>
      <c r="H143" s="1">
        <v>1</v>
      </c>
    </row>
    <row r="144" spans="1:8" ht="131.25" x14ac:dyDescent="0.25">
      <c r="A144" s="2">
        <v>33</v>
      </c>
      <c r="B144" s="18" t="s">
        <v>126</v>
      </c>
      <c r="C144" s="20" t="s">
        <v>31</v>
      </c>
      <c r="D144" s="35">
        <v>81.3</v>
      </c>
      <c r="E144" s="36">
        <v>70.5</v>
      </c>
      <c r="F144" s="37">
        <v>74.3</v>
      </c>
      <c r="G144" s="11">
        <f t="shared" si="3"/>
        <v>1.053900709219858</v>
      </c>
      <c r="H144" s="1">
        <v>1</v>
      </c>
    </row>
    <row r="145" spans="1:12" ht="38.25" customHeight="1" x14ac:dyDescent="0.25">
      <c r="A145" s="335" t="s">
        <v>11</v>
      </c>
      <c r="B145" s="336"/>
      <c r="C145" s="336"/>
      <c r="D145" s="336"/>
      <c r="E145" s="336"/>
      <c r="F145" s="337"/>
      <c r="G145" s="86" t="s">
        <v>420</v>
      </c>
      <c r="H145" s="1">
        <f>(H146+H147+H148+H149+H150+H151+H153+H154+H155+H156+H157+H158)/12</f>
        <v>1</v>
      </c>
      <c r="I145" s="1">
        <f>SUM(I147:I158)/6</f>
        <v>1</v>
      </c>
      <c r="J145" s="125">
        <f>[1]Лист1!$F$137</f>
        <v>0.95550482611714771</v>
      </c>
      <c r="K145" s="122">
        <f>I145/J145</f>
        <v>1.0465671890571875</v>
      </c>
      <c r="L145" s="87">
        <f>H145*K145</f>
        <v>1.0465671890571875</v>
      </c>
    </row>
    <row r="146" spans="1:12" ht="75" x14ac:dyDescent="0.25">
      <c r="A146" s="50">
        <v>1</v>
      </c>
      <c r="B146" s="45" t="s">
        <v>136</v>
      </c>
      <c r="C146" s="46" t="s">
        <v>137</v>
      </c>
      <c r="D146" s="47">
        <v>27047.16</v>
      </c>
      <c r="E146" s="48">
        <v>27000</v>
      </c>
      <c r="F146" s="48">
        <v>28354.52</v>
      </c>
      <c r="G146" s="51">
        <f>F146/E146</f>
        <v>1.0501674074074074</v>
      </c>
      <c r="H146" s="1">
        <v>1</v>
      </c>
    </row>
    <row r="147" spans="1:12" ht="75" x14ac:dyDescent="0.25">
      <c r="A147" s="50">
        <v>2</v>
      </c>
      <c r="B147" s="45" t="s">
        <v>138</v>
      </c>
      <c r="C147" s="46" t="s">
        <v>139</v>
      </c>
      <c r="D147" s="49">
        <v>8</v>
      </c>
      <c r="E147" s="50">
        <v>8</v>
      </c>
      <c r="F147" s="50">
        <v>8</v>
      </c>
      <c r="G147" s="51">
        <f t="shared" ref="G147:G157" si="4">F147/E147</f>
        <v>1</v>
      </c>
      <c r="H147" s="1">
        <v>1</v>
      </c>
      <c r="I147" s="330">
        <v>1</v>
      </c>
    </row>
    <row r="148" spans="1:12" ht="75" x14ac:dyDescent="0.25">
      <c r="A148" s="50">
        <v>3</v>
      </c>
      <c r="B148" s="6" t="s">
        <v>140</v>
      </c>
      <c r="C148" s="6" t="s">
        <v>61</v>
      </c>
      <c r="D148" s="49">
        <v>5112</v>
      </c>
      <c r="E148" s="50">
        <v>4700</v>
      </c>
      <c r="F148" s="50">
        <v>5419</v>
      </c>
      <c r="G148" s="51">
        <f t="shared" si="4"/>
        <v>1.1529787234042552</v>
      </c>
      <c r="H148" s="1">
        <v>1</v>
      </c>
      <c r="I148" s="330"/>
    </row>
    <row r="149" spans="1:12" ht="37.5" x14ac:dyDescent="0.25">
      <c r="A149" s="50">
        <v>4</v>
      </c>
      <c r="B149" s="6" t="s">
        <v>141</v>
      </c>
      <c r="C149" s="6" t="s">
        <v>139</v>
      </c>
      <c r="D149" s="49">
        <v>31</v>
      </c>
      <c r="E149" s="50">
        <v>31</v>
      </c>
      <c r="F149" s="50">
        <v>31</v>
      </c>
      <c r="G149" s="51">
        <f t="shared" si="4"/>
        <v>1</v>
      </c>
      <c r="H149" s="1">
        <v>1</v>
      </c>
      <c r="I149" s="330">
        <v>1</v>
      </c>
    </row>
    <row r="150" spans="1:12" ht="56.25" x14ac:dyDescent="0.25">
      <c r="A150" s="50">
        <v>5</v>
      </c>
      <c r="B150" s="6" t="s">
        <v>142</v>
      </c>
      <c r="C150" s="6" t="s">
        <v>61</v>
      </c>
      <c r="D150" s="49">
        <v>5619</v>
      </c>
      <c r="E150" s="50">
        <v>5595</v>
      </c>
      <c r="F150" s="50">
        <v>6328</v>
      </c>
      <c r="G150" s="51">
        <f t="shared" si="4"/>
        <v>1.1310098302055407</v>
      </c>
      <c r="H150" s="1">
        <v>1</v>
      </c>
      <c r="I150" s="330"/>
    </row>
    <row r="151" spans="1:12" ht="75" x14ac:dyDescent="0.25">
      <c r="A151" s="50">
        <v>6</v>
      </c>
      <c r="B151" s="6" t="s">
        <v>143</v>
      </c>
      <c r="C151" s="46" t="s">
        <v>139</v>
      </c>
      <c r="D151" s="49">
        <v>1386</v>
      </c>
      <c r="E151" s="49">
        <v>1249</v>
      </c>
      <c r="F151" s="49">
        <v>1403</v>
      </c>
      <c r="G151" s="51">
        <f t="shared" si="4"/>
        <v>1.1232986389111288</v>
      </c>
      <c r="H151" s="1">
        <v>1</v>
      </c>
      <c r="I151" s="330">
        <v>1</v>
      </c>
    </row>
    <row r="152" spans="1:12" ht="56.25" x14ac:dyDescent="0.25">
      <c r="A152" s="131" t="s">
        <v>464</v>
      </c>
      <c r="B152" s="6" t="s">
        <v>144</v>
      </c>
      <c r="C152" s="6" t="s">
        <v>139</v>
      </c>
      <c r="D152" s="49">
        <v>47</v>
      </c>
      <c r="E152" s="50">
        <v>47</v>
      </c>
      <c r="F152" s="50">
        <v>54</v>
      </c>
      <c r="G152" s="51">
        <f t="shared" si="4"/>
        <v>1.1489361702127661</v>
      </c>
      <c r="H152" s="1">
        <v>1</v>
      </c>
      <c r="I152" s="330"/>
    </row>
    <row r="153" spans="1:12" ht="37.5" x14ac:dyDescent="0.25">
      <c r="A153" s="50">
        <v>7</v>
      </c>
      <c r="B153" s="6" t="s">
        <v>145</v>
      </c>
      <c r="C153" s="46" t="s">
        <v>139</v>
      </c>
      <c r="D153" s="49">
        <v>2</v>
      </c>
      <c r="E153" s="49">
        <v>2</v>
      </c>
      <c r="F153" s="49">
        <v>2</v>
      </c>
      <c r="G153" s="51">
        <f t="shared" si="4"/>
        <v>1</v>
      </c>
      <c r="H153" s="1">
        <v>1</v>
      </c>
      <c r="I153" s="330">
        <v>1</v>
      </c>
    </row>
    <row r="154" spans="1:12" ht="56.25" x14ac:dyDescent="0.25">
      <c r="A154" s="50">
        <v>8</v>
      </c>
      <c r="B154" s="6" t="s">
        <v>146</v>
      </c>
      <c r="C154" s="46" t="s">
        <v>61</v>
      </c>
      <c r="D154" s="49">
        <v>71</v>
      </c>
      <c r="E154" s="49">
        <v>71</v>
      </c>
      <c r="F154" s="49">
        <v>71</v>
      </c>
      <c r="G154" s="51">
        <f t="shared" si="4"/>
        <v>1</v>
      </c>
      <c r="H154" s="1">
        <v>1</v>
      </c>
      <c r="I154" s="330"/>
    </row>
    <row r="155" spans="1:12" ht="56.25" x14ac:dyDescent="0.25">
      <c r="A155" s="50">
        <v>9</v>
      </c>
      <c r="B155" s="6" t="s">
        <v>147</v>
      </c>
      <c r="C155" s="6" t="s">
        <v>139</v>
      </c>
      <c r="D155" s="49">
        <v>1294</v>
      </c>
      <c r="E155" s="49">
        <v>1290</v>
      </c>
      <c r="F155" s="49">
        <v>1312</v>
      </c>
      <c r="G155" s="51">
        <f t="shared" si="4"/>
        <v>1.0170542635658915</v>
      </c>
      <c r="H155" s="1">
        <v>1</v>
      </c>
      <c r="I155" s="330">
        <v>1</v>
      </c>
    </row>
    <row r="156" spans="1:12" ht="56.25" x14ac:dyDescent="0.25">
      <c r="A156" s="50">
        <v>10</v>
      </c>
      <c r="B156" s="6" t="s">
        <v>148</v>
      </c>
      <c r="C156" s="6" t="s">
        <v>149</v>
      </c>
      <c r="D156" s="49">
        <v>187.4</v>
      </c>
      <c r="E156" s="49">
        <v>179</v>
      </c>
      <c r="F156" s="49">
        <v>191.6</v>
      </c>
      <c r="G156" s="51">
        <f t="shared" si="4"/>
        <v>1.0703910614525138</v>
      </c>
      <c r="H156" s="1">
        <v>1</v>
      </c>
      <c r="I156" s="330"/>
    </row>
    <row r="157" spans="1:12" ht="75" customHeight="1" x14ac:dyDescent="0.25">
      <c r="A157" s="50">
        <v>11</v>
      </c>
      <c r="B157" s="6" t="s">
        <v>150</v>
      </c>
      <c r="C157" s="6" t="s">
        <v>31</v>
      </c>
      <c r="D157" s="49">
        <v>39.94</v>
      </c>
      <c r="E157" s="49">
        <v>41.5</v>
      </c>
      <c r="F157" s="49">
        <v>42.27</v>
      </c>
      <c r="G157" s="51">
        <f t="shared" si="4"/>
        <v>1.0185542168674699</v>
      </c>
      <c r="H157" s="1">
        <v>1</v>
      </c>
      <c r="I157" s="330"/>
    </row>
    <row r="158" spans="1:12" ht="112.5" x14ac:dyDescent="0.25">
      <c r="A158" s="50">
        <v>12</v>
      </c>
      <c r="B158" s="45" t="s">
        <v>151</v>
      </c>
      <c r="C158" s="46" t="s">
        <v>31</v>
      </c>
      <c r="D158" s="49">
        <v>0</v>
      </c>
      <c r="E158" s="49">
        <v>0</v>
      </c>
      <c r="F158" s="49">
        <v>0</v>
      </c>
      <c r="G158" s="51">
        <v>1</v>
      </c>
      <c r="H158" s="1">
        <v>1</v>
      </c>
      <c r="I158" s="1">
        <v>1</v>
      </c>
    </row>
    <row r="159" spans="1:12" ht="38.25" customHeight="1" x14ac:dyDescent="0.25">
      <c r="A159" s="332" t="s">
        <v>12</v>
      </c>
      <c r="B159" s="333"/>
      <c r="C159" s="333"/>
      <c r="D159" s="333"/>
      <c r="E159" s="333"/>
      <c r="F159" s="334"/>
      <c r="G159" s="86" t="s">
        <v>420</v>
      </c>
      <c r="H159" s="1">
        <f>SUM(H160:H171)/12</f>
        <v>1</v>
      </c>
      <c r="I159" s="1">
        <f>SUM(I163:I171)/2</f>
        <v>1</v>
      </c>
      <c r="J159" s="122">
        <f>[1]Лист1!$F$143</f>
        <v>0.98468665103054576</v>
      </c>
      <c r="K159" s="122">
        <f>I159/J159</f>
        <v>1.0155514944306676</v>
      </c>
      <c r="L159" s="87">
        <f>H159*K159</f>
        <v>1.0155514944306676</v>
      </c>
    </row>
    <row r="160" spans="1:12" ht="56.25" x14ac:dyDescent="0.25">
      <c r="A160" s="50">
        <v>1</v>
      </c>
      <c r="B160" s="52" t="s">
        <v>152</v>
      </c>
      <c r="C160" s="53" t="s">
        <v>153</v>
      </c>
      <c r="D160" s="54">
        <v>1500</v>
      </c>
      <c r="E160" s="54">
        <v>1510</v>
      </c>
      <c r="F160" s="54">
        <v>1510</v>
      </c>
      <c r="G160" s="11">
        <f>F160/E160</f>
        <v>1</v>
      </c>
      <c r="H160" s="1">
        <v>1</v>
      </c>
    </row>
    <row r="161" spans="1:12" ht="93.75" x14ac:dyDescent="0.25">
      <c r="A161" s="50">
        <v>2</v>
      </c>
      <c r="B161" s="52" t="s">
        <v>163</v>
      </c>
      <c r="C161" s="53" t="s">
        <v>102</v>
      </c>
      <c r="D161" s="55">
        <v>90500</v>
      </c>
      <c r="E161" s="54">
        <v>90600</v>
      </c>
      <c r="F161" s="55">
        <v>90600</v>
      </c>
      <c r="G161" s="11">
        <f t="shared" ref="G161:G171" si="5">F161/E161</f>
        <v>1</v>
      </c>
      <c r="H161" s="1">
        <v>1</v>
      </c>
    </row>
    <row r="162" spans="1:12" ht="112.5" x14ac:dyDescent="0.25">
      <c r="A162" s="53">
        <v>3</v>
      </c>
      <c r="B162" s="56" t="s">
        <v>154</v>
      </c>
      <c r="C162" s="53" t="s">
        <v>31</v>
      </c>
      <c r="D162" s="57">
        <v>66.937869822485212</v>
      </c>
      <c r="E162" s="57">
        <v>70.3</v>
      </c>
      <c r="F162" s="57">
        <v>73.599999999999994</v>
      </c>
      <c r="G162" s="11">
        <f t="shared" si="5"/>
        <v>1.0469416785206258</v>
      </c>
      <c r="H162" s="1">
        <v>1</v>
      </c>
    </row>
    <row r="163" spans="1:12" ht="112.5" x14ac:dyDescent="0.25">
      <c r="A163" s="53">
        <v>4</v>
      </c>
      <c r="B163" s="56" t="s">
        <v>164</v>
      </c>
      <c r="C163" s="53" t="s">
        <v>153</v>
      </c>
      <c r="D163" s="54">
        <v>1000</v>
      </c>
      <c r="E163" s="54">
        <v>1005</v>
      </c>
      <c r="F163" s="54">
        <v>1005</v>
      </c>
      <c r="G163" s="11">
        <f t="shared" si="5"/>
        <v>1</v>
      </c>
      <c r="H163" s="1">
        <v>1</v>
      </c>
      <c r="I163" s="330">
        <v>1</v>
      </c>
    </row>
    <row r="164" spans="1:12" ht="131.25" x14ac:dyDescent="0.25">
      <c r="A164" s="53">
        <v>5</v>
      </c>
      <c r="B164" s="56" t="s">
        <v>155</v>
      </c>
      <c r="C164" s="53" t="s">
        <v>102</v>
      </c>
      <c r="D164" s="54">
        <v>62100</v>
      </c>
      <c r="E164" s="54">
        <v>62150</v>
      </c>
      <c r="F164" s="54">
        <v>62150</v>
      </c>
      <c r="G164" s="11">
        <f t="shared" si="5"/>
        <v>1</v>
      </c>
      <c r="H164" s="1">
        <v>1</v>
      </c>
      <c r="I164" s="330"/>
    </row>
    <row r="165" spans="1:12" ht="206.25" x14ac:dyDescent="0.25">
      <c r="A165" s="53">
        <v>6</v>
      </c>
      <c r="B165" s="56" t="s">
        <v>156</v>
      </c>
      <c r="C165" s="53" t="s">
        <v>31</v>
      </c>
      <c r="D165" s="57">
        <v>68.618784530386748</v>
      </c>
      <c r="E165" s="57">
        <v>68.599999999999994</v>
      </c>
      <c r="F165" s="57">
        <v>68.599999999999994</v>
      </c>
      <c r="G165" s="11">
        <f t="shared" si="5"/>
        <v>1</v>
      </c>
      <c r="H165" s="1">
        <v>1</v>
      </c>
      <c r="I165" s="330"/>
    </row>
    <row r="166" spans="1:12" ht="93.75" x14ac:dyDescent="0.25">
      <c r="A166" s="53">
        <v>7</v>
      </c>
      <c r="B166" s="56" t="s">
        <v>157</v>
      </c>
      <c r="C166" s="53" t="s">
        <v>153</v>
      </c>
      <c r="D166" s="58">
        <v>500</v>
      </c>
      <c r="E166" s="58">
        <v>505</v>
      </c>
      <c r="F166" s="58">
        <v>505</v>
      </c>
      <c r="G166" s="11">
        <f t="shared" si="5"/>
        <v>1</v>
      </c>
      <c r="H166" s="1">
        <v>1</v>
      </c>
      <c r="I166" s="330"/>
    </row>
    <row r="167" spans="1:12" ht="112.5" x14ac:dyDescent="0.25">
      <c r="A167" s="53">
        <v>8</v>
      </c>
      <c r="B167" s="56" t="s">
        <v>158</v>
      </c>
      <c r="C167" s="53" t="s">
        <v>102</v>
      </c>
      <c r="D167" s="54">
        <v>28400</v>
      </c>
      <c r="E167" s="54">
        <v>28450</v>
      </c>
      <c r="F167" s="54">
        <v>28450</v>
      </c>
      <c r="G167" s="11">
        <f t="shared" si="5"/>
        <v>1</v>
      </c>
      <c r="H167" s="1">
        <v>1</v>
      </c>
      <c r="I167" s="330"/>
    </row>
    <row r="168" spans="1:12" ht="187.5" x14ac:dyDescent="0.25">
      <c r="A168" s="53">
        <v>9</v>
      </c>
      <c r="B168" s="56" t="s">
        <v>159</v>
      </c>
      <c r="C168" s="53" t="s">
        <v>31</v>
      </c>
      <c r="D168" s="57">
        <v>31.381215469613259</v>
      </c>
      <c r="E168" s="57">
        <f>E167/E161*100</f>
        <v>31.401766004415009</v>
      </c>
      <c r="F168" s="57">
        <v>31.4</v>
      </c>
      <c r="G168" s="11">
        <f t="shared" si="5"/>
        <v>0.99994376098418281</v>
      </c>
      <c r="H168" s="1">
        <v>1</v>
      </c>
      <c r="I168" s="330"/>
    </row>
    <row r="169" spans="1:12" ht="56.25" x14ac:dyDescent="0.25">
      <c r="A169" s="53">
        <v>10</v>
      </c>
      <c r="B169" s="56" t="s">
        <v>160</v>
      </c>
      <c r="C169" s="53" t="s">
        <v>92</v>
      </c>
      <c r="D169" s="54">
        <v>42</v>
      </c>
      <c r="E169" s="59">
        <v>50</v>
      </c>
      <c r="F169" s="54">
        <v>50</v>
      </c>
      <c r="G169" s="11">
        <f t="shared" si="5"/>
        <v>1</v>
      </c>
      <c r="H169" s="1">
        <v>1</v>
      </c>
      <c r="I169" s="330"/>
    </row>
    <row r="170" spans="1:12" ht="56.25" x14ac:dyDescent="0.25">
      <c r="A170" s="53">
        <v>11</v>
      </c>
      <c r="B170" s="56" t="s">
        <v>161</v>
      </c>
      <c r="C170" s="53" t="s">
        <v>92</v>
      </c>
      <c r="D170" s="58">
        <v>1</v>
      </c>
      <c r="E170" s="58">
        <v>1</v>
      </c>
      <c r="F170" s="58">
        <v>1</v>
      </c>
      <c r="G170" s="11">
        <f t="shared" si="5"/>
        <v>1</v>
      </c>
      <c r="H170" s="1">
        <v>1</v>
      </c>
      <c r="I170" s="330">
        <v>1</v>
      </c>
    </row>
    <row r="171" spans="1:12" ht="54.75" customHeight="1" x14ac:dyDescent="0.25">
      <c r="A171" s="53">
        <v>12</v>
      </c>
      <c r="B171" s="56" t="s">
        <v>162</v>
      </c>
      <c r="C171" s="53" t="s">
        <v>92</v>
      </c>
      <c r="D171" s="58">
        <v>11</v>
      </c>
      <c r="E171" s="58">
        <v>11</v>
      </c>
      <c r="F171" s="58">
        <v>11</v>
      </c>
      <c r="G171" s="11">
        <f t="shared" si="5"/>
        <v>1</v>
      </c>
      <c r="H171" s="1">
        <v>1</v>
      </c>
      <c r="I171" s="330"/>
    </row>
    <row r="172" spans="1:12" ht="37.5" customHeight="1" x14ac:dyDescent="0.25">
      <c r="A172" s="332" t="s">
        <v>366</v>
      </c>
      <c r="B172" s="333"/>
      <c r="C172" s="333"/>
      <c r="D172" s="333"/>
      <c r="E172" s="333"/>
      <c r="F172" s="334"/>
      <c r="G172" s="91" t="s">
        <v>392</v>
      </c>
      <c r="H172" s="11">
        <f>SUM(H173:H195)/23</f>
        <v>0.93086956521739128</v>
      </c>
      <c r="I172" s="11">
        <f>7/10</f>
        <v>0.7</v>
      </c>
      <c r="J172" s="11">
        <f>[1]Лист1!$F$149</f>
        <v>0.97767246009327868</v>
      </c>
      <c r="K172" s="134">
        <f>I172/J172</f>
        <v>0.71598621069188517</v>
      </c>
      <c r="L172" s="90">
        <f>H172*K172</f>
        <v>0.6664897726484027</v>
      </c>
    </row>
    <row r="173" spans="1:12" ht="93.75" x14ac:dyDescent="0.25">
      <c r="A173" s="2">
        <v>1</v>
      </c>
      <c r="B173" s="15" t="s">
        <v>367</v>
      </c>
      <c r="C173" s="2" t="s">
        <v>31</v>
      </c>
      <c r="D173" s="2"/>
      <c r="E173" s="2">
        <v>100</v>
      </c>
      <c r="F173" s="2">
        <v>102</v>
      </c>
      <c r="G173" s="88">
        <f>F173/E173</f>
        <v>1.02</v>
      </c>
      <c r="H173" s="1">
        <v>1</v>
      </c>
    </row>
    <row r="174" spans="1:12" ht="112.5" x14ac:dyDescent="0.25">
      <c r="A174" s="2">
        <v>2</v>
      </c>
      <c r="B174" s="15" t="s">
        <v>368</v>
      </c>
      <c r="C174" s="2" t="s">
        <v>31</v>
      </c>
      <c r="D174" s="2"/>
      <c r="E174" s="2">
        <v>100</v>
      </c>
      <c r="F174" s="2">
        <v>100</v>
      </c>
      <c r="G174" s="88">
        <f t="shared" ref="G174:G195" si="6">F174/E174</f>
        <v>1</v>
      </c>
      <c r="H174" s="1">
        <v>1</v>
      </c>
    </row>
    <row r="175" spans="1:12" ht="56.25" x14ac:dyDescent="0.25">
      <c r="A175" s="2">
        <v>3</v>
      </c>
      <c r="B175" s="15" t="s">
        <v>369</v>
      </c>
      <c r="C175" s="2" t="s">
        <v>31</v>
      </c>
      <c r="D175" s="2"/>
      <c r="E175" s="2">
        <v>100</v>
      </c>
      <c r="F175" s="2">
        <v>81</v>
      </c>
      <c r="G175" s="88">
        <f t="shared" si="6"/>
        <v>0.81</v>
      </c>
      <c r="H175" s="1">
        <v>0.81</v>
      </c>
    </row>
    <row r="176" spans="1:12" ht="93.75" x14ac:dyDescent="0.25">
      <c r="A176" s="2">
        <v>4</v>
      </c>
      <c r="B176" s="15" t="s">
        <v>370</v>
      </c>
      <c r="C176" s="2" t="s">
        <v>92</v>
      </c>
      <c r="D176" s="2"/>
      <c r="E176" s="2">
        <v>75</v>
      </c>
      <c r="F176" s="2">
        <v>83</v>
      </c>
      <c r="G176" s="88">
        <f t="shared" si="6"/>
        <v>1.1066666666666667</v>
      </c>
      <c r="H176" s="1">
        <v>1</v>
      </c>
      <c r="I176" s="330">
        <v>1</v>
      </c>
    </row>
    <row r="177" spans="1:9" ht="56.25" x14ac:dyDescent="0.25">
      <c r="A177" s="2">
        <v>5</v>
      </c>
      <c r="B177" s="15" t="s">
        <v>371</v>
      </c>
      <c r="C177" s="2" t="s">
        <v>92</v>
      </c>
      <c r="D177" s="2"/>
      <c r="E177" s="2">
        <v>10</v>
      </c>
      <c r="F177" s="2">
        <v>42</v>
      </c>
      <c r="G177" s="88">
        <f t="shared" si="6"/>
        <v>4.2</v>
      </c>
      <c r="H177" s="1">
        <v>1</v>
      </c>
      <c r="I177" s="330"/>
    </row>
    <row r="178" spans="1:9" ht="79.5" customHeight="1" x14ac:dyDescent="0.25">
      <c r="A178" s="2">
        <v>6</v>
      </c>
      <c r="B178" s="15" t="s">
        <v>372</v>
      </c>
      <c r="C178" s="2" t="s">
        <v>92</v>
      </c>
      <c r="D178" s="2"/>
      <c r="E178" s="2">
        <v>25</v>
      </c>
      <c r="F178" s="2">
        <v>103</v>
      </c>
      <c r="G178" s="88">
        <f t="shared" si="6"/>
        <v>4.12</v>
      </c>
      <c r="H178" s="1">
        <v>1</v>
      </c>
      <c r="I178" s="330"/>
    </row>
    <row r="179" spans="1:9" ht="78" customHeight="1" x14ac:dyDescent="0.25">
      <c r="A179" s="2">
        <v>7</v>
      </c>
      <c r="B179" s="15" t="s">
        <v>373</v>
      </c>
      <c r="C179" s="2" t="s">
        <v>92</v>
      </c>
      <c r="D179" s="2"/>
      <c r="E179" s="2">
        <v>20</v>
      </c>
      <c r="F179" s="2">
        <v>76</v>
      </c>
      <c r="G179" s="88">
        <f t="shared" si="6"/>
        <v>3.8</v>
      </c>
      <c r="H179" s="1">
        <v>1</v>
      </c>
      <c r="I179" s="330"/>
    </row>
    <row r="180" spans="1:9" ht="126.75" customHeight="1" x14ac:dyDescent="0.25">
      <c r="A180" s="2">
        <v>8</v>
      </c>
      <c r="B180" s="15" t="s">
        <v>374</v>
      </c>
      <c r="C180" s="2" t="s">
        <v>238</v>
      </c>
      <c r="D180" s="2"/>
      <c r="E180" s="2">
        <v>321</v>
      </c>
      <c r="F180" s="2">
        <v>398.6</v>
      </c>
      <c r="G180" s="88">
        <f t="shared" si="6"/>
        <v>1.2417445482866045</v>
      </c>
      <c r="H180" s="1">
        <v>1</v>
      </c>
      <c r="I180" s="330">
        <v>1</v>
      </c>
    </row>
    <row r="181" spans="1:9" ht="131.25" x14ac:dyDescent="0.25">
      <c r="A181" s="2">
        <v>9</v>
      </c>
      <c r="B181" s="15" t="s">
        <v>375</v>
      </c>
      <c r="C181" s="2" t="s">
        <v>92</v>
      </c>
      <c r="D181" s="2"/>
      <c r="E181" s="2">
        <v>78</v>
      </c>
      <c r="F181" s="2">
        <v>95</v>
      </c>
      <c r="G181" s="88">
        <f t="shared" si="6"/>
        <v>1.2179487179487178</v>
      </c>
      <c r="H181" s="1">
        <v>1</v>
      </c>
      <c r="I181" s="330"/>
    </row>
    <row r="182" spans="1:9" ht="56.25" x14ac:dyDescent="0.25">
      <c r="A182" s="2">
        <v>10</v>
      </c>
      <c r="B182" s="15" t="s">
        <v>376</v>
      </c>
      <c r="C182" s="2" t="s">
        <v>31</v>
      </c>
      <c r="D182" s="2"/>
      <c r="E182" s="2">
        <v>100</v>
      </c>
      <c r="F182" s="2">
        <v>100</v>
      </c>
      <c r="G182" s="88">
        <f t="shared" si="6"/>
        <v>1</v>
      </c>
      <c r="H182" s="1">
        <v>1</v>
      </c>
      <c r="I182" s="1">
        <v>1</v>
      </c>
    </row>
    <row r="183" spans="1:9" ht="93.75" x14ac:dyDescent="0.25">
      <c r="A183" s="2">
        <v>11</v>
      </c>
      <c r="B183" s="15" t="s">
        <v>377</v>
      </c>
      <c r="C183" s="2" t="s">
        <v>196</v>
      </c>
      <c r="D183" s="2"/>
      <c r="E183" s="2">
        <v>1150</v>
      </c>
      <c r="F183" s="2">
        <v>4443.1000000000004</v>
      </c>
      <c r="G183" s="88">
        <f t="shared" si="6"/>
        <v>3.8635652173913049</v>
      </c>
      <c r="H183" s="1">
        <v>1</v>
      </c>
      <c r="I183" s="330">
        <v>1</v>
      </c>
    </row>
    <row r="184" spans="1:9" ht="75" x14ac:dyDescent="0.25">
      <c r="A184" s="2">
        <v>12</v>
      </c>
      <c r="B184" s="15" t="s">
        <v>378</v>
      </c>
      <c r="C184" s="2" t="s">
        <v>196</v>
      </c>
      <c r="D184" s="2"/>
      <c r="E184" s="2">
        <v>5621</v>
      </c>
      <c r="F184" s="2">
        <v>12861.2</v>
      </c>
      <c r="G184" s="88">
        <f t="shared" si="6"/>
        <v>2.288062622309198</v>
      </c>
      <c r="H184" s="1">
        <v>1</v>
      </c>
      <c r="I184" s="330"/>
    </row>
    <row r="185" spans="1:9" ht="56.25" x14ac:dyDescent="0.25">
      <c r="A185" s="2">
        <v>13</v>
      </c>
      <c r="B185" s="15" t="s">
        <v>379</v>
      </c>
      <c r="C185" s="2" t="s">
        <v>153</v>
      </c>
      <c r="D185" s="2"/>
      <c r="E185" s="2">
        <v>6</v>
      </c>
      <c r="F185" s="2">
        <v>5</v>
      </c>
      <c r="G185" s="88">
        <f t="shared" si="6"/>
        <v>0.83333333333333337</v>
      </c>
      <c r="H185" s="1">
        <v>0.83</v>
      </c>
      <c r="I185" s="1">
        <v>0.83</v>
      </c>
    </row>
    <row r="186" spans="1:9" ht="228" customHeight="1" x14ac:dyDescent="0.25">
      <c r="A186" s="2">
        <v>14</v>
      </c>
      <c r="B186" s="15" t="s">
        <v>380</v>
      </c>
      <c r="C186" s="2" t="s">
        <v>31</v>
      </c>
      <c r="D186" s="2"/>
      <c r="E186" s="2">
        <v>100</v>
      </c>
      <c r="F186" s="2">
        <v>100</v>
      </c>
      <c r="G186" s="88">
        <f t="shared" si="6"/>
        <v>1</v>
      </c>
      <c r="H186" s="1">
        <v>1</v>
      </c>
      <c r="I186" s="1">
        <v>1</v>
      </c>
    </row>
    <row r="187" spans="1:9" ht="56.25" x14ac:dyDescent="0.25">
      <c r="A187" s="2">
        <v>15</v>
      </c>
      <c r="B187" s="15" t="s">
        <v>381</v>
      </c>
      <c r="C187" s="2" t="s">
        <v>153</v>
      </c>
      <c r="D187" s="2"/>
      <c r="E187" s="2"/>
      <c r="F187" s="2"/>
      <c r="G187" s="88"/>
      <c r="H187" s="1">
        <v>1</v>
      </c>
      <c r="I187" s="330">
        <v>1</v>
      </c>
    </row>
    <row r="188" spans="1:9" ht="75" x14ac:dyDescent="0.25">
      <c r="A188" s="2">
        <v>16</v>
      </c>
      <c r="B188" s="15" t="s">
        <v>382</v>
      </c>
      <c r="C188" s="2" t="s">
        <v>31</v>
      </c>
      <c r="D188" s="2"/>
      <c r="E188" s="2">
        <v>7.5</v>
      </c>
      <c r="F188" s="2">
        <v>7.5</v>
      </c>
      <c r="G188" s="88">
        <f t="shared" si="6"/>
        <v>1</v>
      </c>
      <c r="H188" s="1">
        <v>1</v>
      </c>
      <c r="I188" s="330"/>
    </row>
    <row r="189" spans="1:9" ht="75" x14ac:dyDescent="0.25">
      <c r="A189" s="2">
        <v>17</v>
      </c>
      <c r="B189" s="15" t="s">
        <v>383</v>
      </c>
      <c r="C189" s="2" t="s">
        <v>196</v>
      </c>
      <c r="D189" s="2"/>
      <c r="E189" s="2">
        <v>200000</v>
      </c>
      <c r="F189" s="2">
        <v>175327</v>
      </c>
      <c r="G189" s="88">
        <f t="shared" si="6"/>
        <v>0.87663500000000005</v>
      </c>
      <c r="H189" s="1">
        <v>0.88</v>
      </c>
      <c r="I189" s="331">
        <f>SUM(H189:H190)/2</f>
        <v>0.94</v>
      </c>
    </row>
    <row r="190" spans="1:9" ht="75" x14ac:dyDescent="0.25">
      <c r="A190" s="2">
        <v>18</v>
      </c>
      <c r="B190" s="15" t="s">
        <v>384</v>
      </c>
      <c r="C190" s="2" t="s">
        <v>153</v>
      </c>
      <c r="D190" s="2"/>
      <c r="E190" s="2">
        <v>40</v>
      </c>
      <c r="F190" s="2">
        <v>55</v>
      </c>
      <c r="G190" s="88">
        <f t="shared" si="6"/>
        <v>1.375</v>
      </c>
      <c r="H190" s="1">
        <v>1</v>
      </c>
      <c r="I190" s="331"/>
    </row>
    <row r="191" spans="1:9" ht="93.75" x14ac:dyDescent="0.25">
      <c r="A191" s="2">
        <v>19</v>
      </c>
      <c r="B191" s="15" t="s">
        <v>385</v>
      </c>
      <c r="C191" s="2" t="s">
        <v>153</v>
      </c>
      <c r="D191" s="2"/>
      <c r="E191" s="2">
        <v>5</v>
      </c>
      <c r="F191" s="2">
        <v>12</v>
      </c>
      <c r="G191" s="88">
        <f t="shared" si="6"/>
        <v>2.4</v>
      </c>
      <c r="H191" s="1">
        <v>1</v>
      </c>
      <c r="I191" s="331">
        <f>SUM(H191:H193)/3</f>
        <v>0.63</v>
      </c>
    </row>
    <row r="192" spans="1:9" ht="115.5" customHeight="1" x14ac:dyDescent="0.25">
      <c r="A192" s="2">
        <v>20</v>
      </c>
      <c r="B192" s="15" t="s">
        <v>386</v>
      </c>
      <c r="C192" s="2" t="s">
        <v>153</v>
      </c>
      <c r="D192" s="2"/>
      <c r="E192" s="2">
        <v>2</v>
      </c>
      <c r="F192" s="2">
        <v>0</v>
      </c>
      <c r="G192" s="88">
        <f t="shared" si="6"/>
        <v>0</v>
      </c>
      <c r="I192" s="331"/>
    </row>
    <row r="193" spans="1:12" ht="93.75" x14ac:dyDescent="0.25">
      <c r="A193" s="2">
        <v>21</v>
      </c>
      <c r="B193" s="15" t="s">
        <v>387</v>
      </c>
      <c r="C193" s="2" t="s">
        <v>196</v>
      </c>
      <c r="D193" s="2"/>
      <c r="E193" s="2">
        <v>17000</v>
      </c>
      <c r="F193" s="2">
        <v>15158</v>
      </c>
      <c r="G193" s="88">
        <f t="shared" si="6"/>
        <v>0.89164705882352946</v>
      </c>
      <c r="H193" s="1">
        <v>0.89</v>
      </c>
      <c r="I193" s="331"/>
    </row>
    <row r="194" spans="1:12" ht="150" customHeight="1" x14ac:dyDescent="0.25">
      <c r="A194" s="2">
        <v>22</v>
      </c>
      <c r="B194" s="15" t="s">
        <v>388</v>
      </c>
      <c r="C194" s="2" t="s">
        <v>31</v>
      </c>
      <c r="D194" s="2"/>
      <c r="E194" s="2">
        <v>100</v>
      </c>
      <c r="F194" s="2">
        <v>100</v>
      </c>
      <c r="G194" s="88">
        <f t="shared" si="6"/>
        <v>1</v>
      </c>
      <c r="H194" s="1">
        <v>1</v>
      </c>
      <c r="I194" s="330">
        <v>1</v>
      </c>
    </row>
    <row r="195" spans="1:12" ht="187.5" customHeight="1" x14ac:dyDescent="0.25">
      <c r="A195" s="2">
        <v>23</v>
      </c>
      <c r="B195" s="15" t="s">
        <v>389</v>
      </c>
      <c r="C195" s="2" t="s">
        <v>31</v>
      </c>
      <c r="D195" s="2"/>
      <c r="E195" s="2">
        <v>100</v>
      </c>
      <c r="F195" s="2">
        <v>106</v>
      </c>
      <c r="G195" s="88">
        <f t="shared" si="6"/>
        <v>1.06</v>
      </c>
      <c r="H195" s="1">
        <v>1</v>
      </c>
      <c r="I195" s="330"/>
    </row>
    <row r="196" spans="1:12" ht="48.75" customHeight="1" x14ac:dyDescent="0.25">
      <c r="A196" s="335" t="s">
        <v>465</v>
      </c>
      <c r="B196" s="336"/>
      <c r="C196" s="336"/>
      <c r="D196" s="336"/>
      <c r="E196" s="336"/>
      <c r="F196" s="337"/>
      <c r="G196" s="86" t="s">
        <v>420</v>
      </c>
      <c r="H196" s="1">
        <f>SUM(H197:H216)/20</f>
        <v>1</v>
      </c>
      <c r="I196" s="1">
        <f>15/15</f>
        <v>1</v>
      </c>
      <c r="J196" s="122">
        <f>[1]Лист1!$F$173</f>
        <v>0.98896224509403019</v>
      </c>
      <c r="K196" s="122">
        <f>I196/J196</f>
        <v>1.0111609467001648</v>
      </c>
      <c r="L196" s="87">
        <f>H196*K196</f>
        <v>1.0111609467001648</v>
      </c>
    </row>
    <row r="197" spans="1:12" x14ac:dyDescent="0.25">
      <c r="A197" s="2">
        <v>1</v>
      </c>
      <c r="B197" s="63" t="s">
        <v>166</v>
      </c>
      <c r="C197" s="62" t="s">
        <v>195</v>
      </c>
      <c r="D197" s="64">
        <v>283.39999999999998</v>
      </c>
      <c r="E197" s="64">
        <v>280</v>
      </c>
      <c r="F197" s="64">
        <v>287.60000000000002</v>
      </c>
      <c r="G197" s="51">
        <f>F197/E197</f>
        <v>1.0271428571428571</v>
      </c>
      <c r="H197" s="1">
        <v>1</v>
      </c>
      <c r="I197" s="330"/>
    </row>
    <row r="198" spans="1:12" ht="56.25" customHeight="1" x14ac:dyDescent="0.25">
      <c r="A198" s="2">
        <f>A197+1</f>
        <v>2</v>
      </c>
      <c r="B198" s="65" t="s">
        <v>167</v>
      </c>
      <c r="C198" s="62" t="s">
        <v>196</v>
      </c>
      <c r="D198" s="64">
        <v>21.7</v>
      </c>
      <c r="E198" s="64">
        <v>21.6</v>
      </c>
      <c r="F198" s="64">
        <v>22</v>
      </c>
      <c r="G198" s="51">
        <f t="shared" ref="G198:G216" si="7">F198/E198</f>
        <v>1.0185185185185184</v>
      </c>
      <c r="H198" s="1">
        <v>1</v>
      </c>
      <c r="I198" s="330"/>
    </row>
    <row r="199" spans="1:12" ht="38.25" customHeight="1" x14ac:dyDescent="0.25">
      <c r="A199" s="2">
        <f>A198+1</f>
        <v>3</v>
      </c>
      <c r="B199" s="65" t="s">
        <v>168</v>
      </c>
      <c r="C199" s="62" t="s">
        <v>196</v>
      </c>
      <c r="D199" s="66">
        <v>0.51</v>
      </c>
      <c r="E199" s="66">
        <v>0.51</v>
      </c>
      <c r="F199" s="66">
        <v>0.52</v>
      </c>
      <c r="G199" s="51">
        <f t="shared" si="7"/>
        <v>1.0196078431372548</v>
      </c>
      <c r="H199" s="1">
        <v>1</v>
      </c>
      <c r="I199" s="330"/>
    </row>
    <row r="200" spans="1:12" ht="56.25" customHeight="1" x14ac:dyDescent="0.25">
      <c r="A200" s="2">
        <f t="shared" ref="A200:A216" si="8">A199+1</f>
        <v>4</v>
      </c>
      <c r="B200" s="65" t="s">
        <v>169</v>
      </c>
      <c r="C200" s="39" t="s">
        <v>170</v>
      </c>
      <c r="D200" s="62">
        <v>1</v>
      </c>
      <c r="E200" s="62">
        <v>1</v>
      </c>
      <c r="F200" s="62">
        <v>1</v>
      </c>
      <c r="G200" s="51">
        <f t="shared" si="7"/>
        <v>1</v>
      </c>
      <c r="H200" s="1">
        <v>1</v>
      </c>
      <c r="I200" s="330"/>
    </row>
    <row r="201" spans="1:12" ht="56.25" customHeight="1" x14ac:dyDescent="0.25">
      <c r="A201" s="2">
        <f t="shared" si="8"/>
        <v>5</v>
      </c>
      <c r="B201" s="65" t="s">
        <v>171</v>
      </c>
      <c r="C201" s="39" t="s">
        <v>170</v>
      </c>
      <c r="D201" s="62">
        <v>1</v>
      </c>
      <c r="E201" s="62">
        <v>1</v>
      </c>
      <c r="F201" s="62">
        <v>1</v>
      </c>
      <c r="G201" s="51">
        <f t="shared" si="7"/>
        <v>1</v>
      </c>
      <c r="H201" s="1">
        <v>1</v>
      </c>
      <c r="I201" s="330"/>
    </row>
    <row r="202" spans="1:12" ht="56.25" customHeight="1" x14ac:dyDescent="0.25">
      <c r="A202" s="2">
        <f t="shared" si="8"/>
        <v>6</v>
      </c>
      <c r="B202" s="65" t="s">
        <v>172</v>
      </c>
      <c r="C202" s="39" t="s">
        <v>173</v>
      </c>
      <c r="D202" s="67">
        <v>49</v>
      </c>
      <c r="E202" s="67">
        <v>60</v>
      </c>
      <c r="F202" s="67">
        <v>64</v>
      </c>
      <c r="G202" s="51">
        <f t="shared" si="7"/>
        <v>1.0666666666666667</v>
      </c>
      <c r="H202" s="1">
        <v>1</v>
      </c>
    </row>
    <row r="203" spans="1:12" ht="37.5" x14ac:dyDescent="0.25">
      <c r="A203" s="2">
        <f t="shared" si="8"/>
        <v>7</v>
      </c>
      <c r="B203" s="65" t="s">
        <v>174</v>
      </c>
      <c r="C203" s="39" t="s">
        <v>175</v>
      </c>
      <c r="D203" s="67" t="s">
        <v>176</v>
      </c>
      <c r="E203" s="67">
        <v>24</v>
      </c>
      <c r="F203" s="67">
        <v>26</v>
      </c>
      <c r="G203" s="51">
        <f t="shared" si="7"/>
        <v>1.0833333333333333</v>
      </c>
      <c r="H203" s="1">
        <v>1</v>
      </c>
    </row>
    <row r="204" spans="1:12" ht="37.5" x14ac:dyDescent="0.25">
      <c r="A204" s="2">
        <f t="shared" si="8"/>
        <v>8</v>
      </c>
      <c r="B204" s="65" t="s">
        <v>177</v>
      </c>
      <c r="C204" s="39" t="s">
        <v>178</v>
      </c>
      <c r="D204" s="62" t="s">
        <v>176</v>
      </c>
      <c r="E204" s="62">
        <v>850</v>
      </c>
      <c r="F204" s="62">
        <v>850</v>
      </c>
      <c r="G204" s="51">
        <f t="shared" si="7"/>
        <v>1</v>
      </c>
      <c r="H204" s="1">
        <v>1</v>
      </c>
    </row>
    <row r="205" spans="1:12" ht="56.25" customHeight="1" x14ac:dyDescent="0.25">
      <c r="A205" s="2">
        <f t="shared" si="8"/>
        <v>9</v>
      </c>
      <c r="B205" s="65" t="s">
        <v>179</v>
      </c>
      <c r="C205" s="39" t="s">
        <v>180</v>
      </c>
      <c r="D205" s="62">
        <v>19</v>
      </c>
      <c r="E205" s="62">
        <v>10</v>
      </c>
      <c r="F205" s="62">
        <v>11</v>
      </c>
      <c r="G205" s="51">
        <f t="shared" si="7"/>
        <v>1.1000000000000001</v>
      </c>
      <c r="H205" s="1">
        <v>1</v>
      </c>
    </row>
    <row r="206" spans="1:12" ht="37.5" x14ac:dyDescent="0.25">
      <c r="A206" s="2">
        <f t="shared" si="8"/>
        <v>10</v>
      </c>
      <c r="B206" s="65" t="s">
        <v>181</v>
      </c>
      <c r="C206" s="39" t="s">
        <v>182</v>
      </c>
      <c r="D206" s="62">
        <v>560</v>
      </c>
      <c r="E206" s="62">
        <v>604</v>
      </c>
      <c r="F206" s="62">
        <v>604</v>
      </c>
      <c r="G206" s="51">
        <f t="shared" si="7"/>
        <v>1</v>
      </c>
      <c r="H206" s="1">
        <v>1</v>
      </c>
    </row>
    <row r="207" spans="1:12" ht="75" x14ac:dyDescent="0.25">
      <c r="A207" s="2">
        <f t="shared" si="8"/>
        <v>11</v>
      </c>
      <c r="B207" s="65" t="s">
        <v>183</v>
      </c>
      <c r="C207" s="39" t="s">
        <v>184</v>
      </c>
      <c r="D207" s="62">
        <v>13</v>
      </c>
      <c r="E207" s="62">
        <v>10</v>
      </c>
      <c r="F207" s="62">
        <v>10</v>
      </c>
      <c r="G207" s="51">
        <f t="shared" si="7"/>
        <v>1</v>
      </c>
      <c r="H207" s="1">
        <v>1</v>
      </c>
    </row>
    <row r="208" spans="1:12" ht="56.25" x14ac:dyDescent="0.25">
      <c r="A208" s="2">
        <f t="shared" si="8"/>
        <v>12</v>
      </c>
      <c r="B208" s="65" t="s">
        <v>185</v>
      </c>
      <c r="C208" s="39" t="s">
        <v>467</v>
      </c>
      <c r="D208" s="62" t="s">
        <v>176</v>
      </c>
      <c r="E208" s="62">
        <v>1</v>
      </c>
      <c r="F208" s="62">
        <v>1</v>
      </c>
      <c r="G208" s="51">
        <f t="shared" si="7"/>
        <v>1</v>
      </c>
      <c r="H208" s="1">
        <v>1</v>
      </c>
    </row>
    <row r="209" spans="1:12" ht="75" x14ac:dyDescent="0.25">
      <c r="A209" s="2">
        <f t="shared" si="8"/>
        <v>13</v>
      </c>
      <c r="B209" s="65" t="s">
        <v>186</v>
      </c>
      <c r="C209" s="39" t="s">
        <v>175</v>
      </c>
      <c r="D209" s="62">
        <v>3</v>
      </c>
      <c r="E209" s="62">
        <v>12</v>
      </c>
      <c r="F209" s="62">
        <v>12</v>
      </c>
      <c r="G209" s="51">
        <f t="shared" si="7"/>
        <v>1</v>
      </c>
      <c r="H209" s="1">
        <v>1</v>
      </c>
    </row>
    <row r="210" spans="1:12" ht="75" x14ac:dyDescent="0.25">
      <c r="A210" s="2">
        <f t="shared" si="8"/>
        <v>14</v>
      </c>
      <c r="B210" s="65" t="s">
        <v>187</v>
      </c>
      <c r="C210" s="39" t="s">
        <v>466</v>
      </c>
      <c r="D210" s="62">
        <v>4</v>
      </c>
      <c r="E210" s="62">
        <v>2</v>
      </c>
      <c r="F210" s="62">
        <v>2</v>
      </c>
      <c r="G210" s="51">
        <f t="shared" si="7"/>
        <v>1</v>
      </c>
      <c r="H210" s="1">
        <v>1</v>
      </c>
    </row>
    <row r="211" spans="1:12" ht="75" x14ac:dyDescent="0.25">
      <c r="A211" s="2">
        <f t="shared" si="8"/>
        <v>15</v>
      </c>
      <c r="B211" s="65" t="s">
        <v>188</v>
      </c>
      <c r="C211" s="39" t="s">
        <v>466</v>
      </c>
      <c r="D211" s="62">
        <v>3</v>
      </c>
      <c r="E211" s="62">
        <v>1</v>
      </c>
      <c r="F211" s="62">
        <v>1</v>
      </c>
      <c r="G211" s="51">
        <f t="shared" si="7"/>
        <v>1</v>
      </c>
      <c r="H211" s="1">
        <v>1</v>
      </c>
    </row>
    <row r="212" spans="1:12" ht="76.5" customHeight="1" x14ac:dyDescent="0.25">
      <c r="A212" s="2">
        <f t="shared" si="8"/>
        <v>16</v>
      </c>
      <c r="B212" s="65" t="s">
        <v>189</v>
      </c>
      <c r="C212" s="39" t="s">
        <v>175</v>
      </c>
      <c r="D212" s="62" t="s">
        <v>176</v>
      </c>
      <c r="E212" s="62">
        <v>1</v>
      </c>
      <c r="F212" s="62">
        <v>1</v>
      </c>
      <c r="G212" s="51">
        <f t="shared" si="7"/>
        <v>1</v>
      </c>
      <c r="H212" s="1">
        <v>1</v>
      </c>
    </row>
    <row r="213" spans="1:12" ht="37.5" x14ac:dyDescent="0.25">
      <c r="A213" s="2">
        <f t="shared" si="8"/>
        <v>17</v>
      </c>
      <c r="B213" s="65" t="s">
        <v>190</v>
      </c>
      <c r="C213" s="39" t="s">
        <v>175</v>
      </c>
      <c r="D213" s="67">
        <v>2</v>
      </c>
      <c r="E213" s="62">
        <v>1</v>
      </c>
      <c r="F213" s="62">
        <v>1</v>
      </c>
      <c r="G213" s="51">
        <f t="shared" si="7"/>
        <v>1</v>
      </c>
      <c r="H213" s="1">
        <v>1</v>
      </c>
    </row>
    <row r="214" spans="1:12" ht="37.5" x14ac:dyDescent="0.25">
      <c r="A214" s="2">
        <f t="shared" si="8"/>
        <v>18</v>
      </c>
      <c r="B214" s="65" t="s">
        <v>191</v>
      </c>
      <c r="C214" s="39" t="s">
        <v>468</v>
      </c>
      <c r="D214" s="62">
        <v>4</v>
      </c>
      <c r="E214" s="62">
        <v>4</v>
      </c>
      <c r="F214" s="62">
        <v>4</v>
      </c>
      <c r="G214" s="51">
        <f t="shared" si="7"/>
        <v>1</v>
      </c>
      <c r="H214" s="1">
        <v>1</v>
      </c>
    </row>
    <row r="215" spans="1:12" ht="56.25" x14ac:dyDescent="0.25">
      <c r="A215" s="2">
        <f t="shared" si="8"/>
        <v>19</v>
      </c>
      <c r="B215" s="65" t="s">
        <v>192</v>
      </c>
      <c r="C215" s="39" t="s">
        <v>193</v>
      </c>
      <c r="D215" s="62">
        <v>1</v>
      </c>
      <c r="E215" s="62">
        <v>1</v>
      </c>
      <c r="F215" s="62">
        <v>1</v>
      </c>
      <c r="G215" s="51">
        <f t="shared" si="7"/>
        <v>1</v>
      </c>
      <c r="H215" s="1">
        <v>1</v>
      </c>
    </row>
    <row r="216" spans="1:12" ht="37.5" x14ac:dyDescent="0.25">
      <c r="A216" s="2">
        <f t="shared" si="8"/>
        <v>20</v>
      </c>
      <c r="B216" s="65" t="s">
        <v>194</v>
      </c>
      <c r="C216" s="39" t="s">
        <v>193</v>
      </c>
      <c r="D216" s="62">
        <v>1</v>
      </c>
      <c r="E216" s="62">
        <v>1</v>
      </c>
      <c r="F216" s="62">
        <v>1</v>
      </c>
      <c r="G216" s="51">
        <f t="shared" si="7"/>
        <v>1</v>
      </c>
      <c r="H216" s="1">
        <v>1</v>
      </c>
    </row>
    <row r="217" spans="1:12" ht="57" customHeight="1" x14ac:dyDescent="0.25">
      <c r="A217" s="332" t="s">
        <v>13</v>
      </c>
      <c r="B217" s="333"/>
      <c r="C217" s="333"/>
      <c r="D217" s="333"/>
      <c r="E217" s="333"/>
      <c r="F217" s="334"/>
      <c r="G217" s="86" t="s">
        <v>420</v>
      </c>
      <c r="H217" s="1">
        <f>SUM(H218:H234)/17</f>
        <v>1</v>
      </c>
      <c r="I217" s="1">
        <f>SUM(I220:I234)/6</f>
        <v>1</v>
      </c>
      <c r="J217" s="122">
        <f>[1]Лист1!$F$191</f>
        <v>0.96435245980007833</v>
      </c>
      <c r="K217" s="122">
        <f>I217/J217</f>
        <v>1.0369652608210402</v>
      </c>
      <c r="L217" s="87">
        <f>H217*K217</f>
        <v>1.0369652608210402</v>
      </c>
    </row>
    <row r="218" spans="1:12" ht="56.25" x14ac:dyDescent="0.25">
      <c r="A218" s="2">
        <v>1</v>
      </c>
      <c r="B218" s="15" t="s">
        <v>197</v>
      </c>
      <c r="C218" s="2" t="s">
        <v>212</v>
      </c>
      <c r="D218" s="2">
        <v>333</v>
      </c>
      <c r="E218" s="2">
        <v>239</v>
      </c>
      <c r="F218" s="2">
        <v>239</v>
      </c>
      <c r="G218" s="11">
        <f>F218/E218</f>
        <v>1</v>
      </c>
      <c r="H218" s="1">
        <v>1</v>
      </c>
    </row>
    <row r="219" spans="1:12" ht="150" x14ac:dyDescent="0.25">
      <c r="A219" s="2">
        <v>2</v>
      </c>
      <c r="B219" s="15" t="s">
        <v>198</v>
      </c>
      <c r="C219" s="2" t="s">
        <v>31</v>
      </c>
      <c r="D219" s="10">
        <v>2</v>
      </c>
      <c r="E219" s="2">
        <v>1.7</v>
      </c>
      <c r="F219" s="2">
        <v>1.7</v>
      </c>
      <c r="G219" s="122">
        <f>F219/E219</f>
        <v>1</v>
      </c>
      <c r="H219" s="1">
        <v>1</v>
      </c>
    </row>
    <row r="220" spans="1:12" ht="37.5" x14ac:dyDescent="0.25">
      <c r="A220" s="2">
        <v>3</v>
      </c>
      <c r="B220" s="15" t="s">
        <v>199</v>
      </c>
      <c r="C220" s="2" t="s">
        <v>196</v>
      </c>
      <c r="D220" s="2">
        <v>4502.6000000000004</v>
      </c>
      <c r="E220" s="2">
        <v>5666.6</v>
      </c>
      <c r="F220" s="2">
        <v>5666.6</v>
      </c>
      <c r="G220" s="122">
        <f t="shared" ref="G220:G234" si="9">F220/E220</f>
        <v>1</v>
      </c>
      <c r="H220" s="1">
        <v>1</v>
      </c>
      <c r="I220" s="330">
        <v>1</v>
      </c>
    </row>
    <row r="221" spans="1:12" ht="93.75" x14ac:dyDescent="0.25">
      <c r="A221" s="2">
        <v>4</v>
      </c>
      <c r="B221" s="15" t="s">
        <v>200</v>
      </c>
      <c r="C221" s="2" t="s">
        <v>61</v>
      </c>
      <c r="D221" s="2">
        <v>164</v>
      </c>
      <c r="E221" s="2">
        <v>121</v>
      </c>
      <c r="F221" s="2">
        <v>121</v>
      </c>
      <c r="G221" s="122">
        <f t="shared" si="9"/>
        <v>1</v>
      </c>
      <c r="H221" s="1">
        <v>1</v>
      </c>
      <c r="I221" s="330"/>
    </row>
    <row r="222" spans="1:12" ht="112.5" x14ac:dyDescent="0.25">
      <c r="A222" s="2">
        <v>5</v>
      </c>
      <c r="B222" s="15" t="s">
        <v>201</v>
      </c>
      <c r="C222" s="2" t="s">
        <v>31</v>
      </c>
      <c r="D222" s="2">
        <v>11.9</v>
      </c>
      <c r="E222" s="2">
        <v>9.4</v>
      </c>
      <c r="F222" s="2">
        <v>9.4</v>
      </c>
      <c r="G222" s="122">
        <f t="shared" si="9"/>
        <v>1</v>
      </c>
      <c r="H222" s="1">
        <v>1</v>
      </c>
      <c r="I222" s="330"/>
    </row>
    <row r="223" spans="1:12" ht="37.5" x14ac:dyDescent="0.25">
      <c r="A223" s="2">
        <v>6</v>
      </c>
      <c r="B223" s="15" t="s">
        <v>202</v>
      </c>
      <c r="C223" s="2" t="s">
        <v>196</v>
      </c>
      <c r="D223" s="2">
        <v>1192.2</v>
      </c>
      <c r="E223" s="2">
        <v>295.39999999999998</v>
      </c>
      <c r="F223" s="2">
        <v>295.39999999999998</v>
      </c>
      <c r="G223" s="122">
        <f t="shared" si="9"/>
        <v>1</v>
      </c>
      <c r="H223" s="1">
        <v>1</v>
      </c>
      <c r="I223" s="330">
        <v>1</v>
      </c>
    </row>
    <row r="224" spans="1:12" ht="75" x14ac:dyDescent="0.25">
      <c r="A224" s="2">
        <v>7</v>
      </c>
      <c r="B224" s="15" t="s">
        <v>203</v>
      </c>
      <c r="C224" s="2" t="s">
        <v>61</v>
      </c>
      <c r="D224" s="2">
        <v>12</v>
      </c>
      <c r="E224" s="2">
        <v>58</v>
      </c>
      <c r="F224" s="2">
        <v>58</v>
      </c>
      <c r="G224" s="122">
        <f t="shared" si="9"/>
        <v>1</v>
      </c>
      <c r="H224" s="1">
        <v>1</v>
      </c>
      <c r="I224" s="330"/>
    </row>
    <row r="225" spans="1:12" ht="168.75" customHeight="1" x14ac:dyDescent="0.25">
      <c r="A225" s="2">
        <v>8</v>
      </c>
      <c r="B225" s="15" t="s">
        <v>204</v>
      </c>
      <c r="C225" s="2" t="s">
        <v>31</v>
      </c>
      <c r="D225" s="2">
        <v>4.9000000000000004</v>
      </c>
      <c r="E225" s="2">
        <v>31.9</v>
      </c>
      <c r="F225" s="2">
        <v>31.9</v>
      </c>
      <c r="G225" s="122">
        <f t="shared" si="9"/>
        <v>1</v>
      </c>
      <c r="H225" s="1">
        <v>1</v>
      </c>
      <c r="I225" s="330"/>
    </row>
    <row r="226" spans="1:12" ht="75" x14ac:dyDescent="0.25">
      <c r="A226" s="2">
        <v>9</v>
      </c>
      <c r="B226" s="15" t="s">
        <v>205</v>
      </c>
      <c r="C226" s="2" t="s">
        <v>212</v>
      </c>
      <c r="D226" s="2">
        <v>4</v>
      </c>
      <c r="E226" s="2">
        <v>9</v>
      </c>
      <c r="F226" s="2">
        <v>9</v>
      </c>
      <c r="G226" s="122">
        <f t="shared" si="9"/>
        <v>1</v>
      </c>
      <c r="H226" s="1">
        <v>1</v>
      </c>
      <c r="I226" s="330">
        <v>1</v>
      </c>
    </row>
    <row r="227" spans="1:12" ht="129.75" customHeight="1" x14ac:dyDescent="0.25">
      <c r="A227" s="2">
        <v>10</v>
      </c>
      <c r="B227" s="15" t="s">
        <v>213</v>
      </c>
      <c r="C227" s="2" t="s">
        <v>31</v>
      </c>
      <c r="D227" s="2">
        <v>80</v>
      </c>
      <c r="E227" s="2">
        <v>100</v>
      </c>
      <c r="F227" s="2">
        <v>100</v>
      </c>
      <c r="G227" s="122">
        <f t="shared" si="9"/>
        <v>1</v>
      </c>
      <c r="H227" s="1">
        <v>1</v>
      </c>
      <c r="I227" s="330"/>
    </row>
    <row r="228" spans="1:12" ht="75" x14ac:dyDescent="0.25">
      <c r="A228" s="2">
        <v>11</v>
      </c>
      <c r="B228" s="15" t="s">
        <v>206</v>
      </c>
      <c r="C228" s="2" t="s">
        <v>212</v>
      </c>
      <c r="D228" s="2">
        <v>89</v>
      </c>
      <c r="E228" s="2">
        <v>43</v>
      </c>
      <c r="F228" s="2">
        <v>43</v>
      </c>
      <c r="G228" s="122">
        <f t="shared" si="9"/>
        <v>1</v>
      </c>
      <c r="H228" s="1">
        <v>1</v>
      </c>
      <c r="I228" s="330">
        <v>1</v>
      </c>
    </row>
    <row r="229" spans="1:12" ht="150" x14ac:dyDescent="0.25">
      <c r="A229" s="2">
        <v>12</v>
      </c>
      <c r="B229" s="15" t="s">
        <v>207</v>
      </c>
      <c r="C229" s="2" t="s">
        <v>31</v>
      </c>
      <c r="D229" s="2">
        <v>1.6</v>
      </c>
      <c r="E229" s="2">
        <v>0.7</v>
      </c>
      <c r="F229" s="2">
        <v>0.7</v>
      </c>
      <c r="G229" s="122">
        <f t="shared" si="9"/>
        <v>1</v>
      </c>
      <c r="H229" s="1">
        <v>1</v>
      </c>
      <c r="I229" s="330"/>
    </row>
    <row r="230" spans="1:12" ht="56.25" x14ac:dyDescent="0.25">
      <c r="A230" s="2">
        <v>13</v>
      </c>
      <c r="B230" s="15" t="s">
        <v>208</v>
      </c>
      <c r="C230" s="2" t="s">
        <v>212</v>
      </c>
      <c r="D230" s="2">
        <v>6</v>
      </c>
      <c r="E230" s="2">
        <v>8</v>
      </c>
      <c r="F230" s="2">
        <v>8</v>
      </c>
      <c r="G230" s="122">
        <f t="shared" si="9"/>
        <v>1</v>
      </c>
      <c r="H230" s="1">
        <v>1</v>
      </c>
      <c r="I230" s="330">
        <v>1</v>
      </c>
    </row>
    <row r="231" spans="1:12" ht="150" x14ac:dyDescent="0.25">
      <c r="A231" s="2">
        <v>14</v>
      </c>
      <c r="B231" s="15" t="s">
        <v>209</v>
      </c>
      <c r="C231" s="2" t="s">
        <v>31</v>
      </c>
      <c r="D231" s="2">
        <v>4.3</v>
      </c>
      <c r="E231" s="2">
        <v>7.3</v>
      </c>
      <c r="F231" s="2">
        <v>7.3</v>
      </c>
      <c r="G231" s="122">
        <f t="shared" si="9"/>
        <v>1</v>
      </c>
      <c r="H231" s="1">
        <v>1</v>
      </c>
      <c r="I231" s="330"/>
    </row>
    <row r="232" spans="1:12" ht="75" x14ac:dyDescent="0.25">
      <c r="A232" s="2">
        <v>15</v>
      </c>
      <c r="B232" s="15" t="s">
        <v>210</v>
      </c>
      <c r="C232" s="2" t="s">
        <v>139</v>
      </c>
      <c r="D232" s="2">
        <v>1240</v>
      </c>
      <c r="E232" s="2">
        <v>1697</v>
      </c>
      <c r="F232" s="2">
        <v>1697</v>
      </c>
      <c r="G232" s="122">
        <f t="shared" si="9"/>
        <v>1</v>
      </c>
      <c r="H232" s="1">
        <v>1</v>
      </c>
      <c r="I232" s="330">
        <v>1</v>
      </c>
    </row>
    <row r="233" spans="1:12" ht="75" x14ac:dyDescent="0.25">
      <c r="A233" s="61">
        <v>16</v>
      </c>
      <c r="B233" s="68" t="s">
        <v>214</v>
      </c>
      <c r="C233" s="2" t="s">
        <v>139</v>
      </c>
      <c r="D233" s="61">
        <v>320</v>
      </c>
      <c r="E233" s="61">
        <v>397</v>
      </c>
      <c r="F233" s="61">
        <v>397</v>
      </c>
      <c r="G233" s="122">
        <f t="shared" si="9"/>
        <v>1</v>
      </c>
      <c r="H233" s="1">
        <v>1</v>
      </c>
      <c r="I233" s="330"/>
    </row>
    <row r="234" spans="1:12" ht="75" x14ac:dyDescent="0.25">
      <c r="A234" s="2">
        <v>17</v>
      </c>
      <c r="B234" s="15" t="s">
        <v>211</v>
      </c>
      <c r="C234" s="2" t="s">
        <v>139</v>
      </c>
      <c r="D234" s="2"/>
      <c r="E234" s="2">
        <v>120</v>
      </c>
      <c r="F234" s="2">
        <v>120</v>
      </c>
      <c r="G234" s="122">
        <f t="shared" si="9"/>
        <v>1</v>
      </c>
      <c r="H234" s="1">
        <v>1</v>
      </c>
      <c r="I234" s="330"/>
    </row>
    <row r="235" spans="1:12" ht="56.25" customHeight="1" x14ac:dyDescent="0.25">
      <c r="A235" s="351" t="s">
        <v>14</v>
      </c>
      <c r="B235" s="352"/>
      <c r="C235" s="352"/>
      <c r="D235" s="352"/>
      <c r="E235" s="352"/>
      <c r="F235" s="353"/>
      <c r="G235" s="86" t="s">
        <v>420</v>
      </c>
      <c r="H235" s="1">
        <f>SUM(H236:H254)/16</f>
        <v>1</v>
      </c>
      <c r="I235" s="1">
        <f>9/9</f>
        <v>1</v>
      </c>
      <c r="J235" s="110">
        <f>[1]Лист1!$F$197</f>
        <v>1.0140611125711676</v>
      </c>
      <c r="K235" s="110">
        <f>I235/J235</f>
        <v>0.9861338607734248</v>
      </c>
      <c r="L235" s="87">
        <f>H235*K235</f>
        <v>0.9861338607734248</v>
      </c>
    </row>
    <row r="236" spans="1:12" ht="75" x14ac:dyDescent="0.25">
      <c r="A236" s="2">
        <v>1</v>
      </c>
      <c r="B236" s="71" t="s">
        <v>215</v>
      </c>
      <c r="C236" s="2" t="s">
        <v>216</v>
      </c>
      <c r="D236" s="2">
        <v>478</v>
      </c>
      <c r="E236" s="2">
        <v>485</v>
      </c>
      <c r="F236" s="2">
        <v>485</v>
      </c>
      <c r="G236" s="51">
        <f>F236/E236</f>
        <v>1</v>
      </c>
      <c r="H236" s="1">
        <v>1</v>
      </c>
    </row>
    <row r="237" spans="1:12" ht="115.5" x14ac:dyDescent="0.25">
      <c r="A237" s="124">
        <f>A236+1</f>
        <v>2</v>
      </c>
      <c r="B237" s="69" t="s">
        <v>217</v>
      </c>
      <c r="C237" s="124" t="s">
        <v>31</v>
      </c>
      <c r="D237" s="132">
        <v>26.9</v>
      </c>
      <c r="E237" s="132">
        <v>28</v>
      </c>
      <c r="F237" s="132">
        <v>28</v>
      </c>
      <c r="G237" s="110">
        <f t="shared" ref="G237:G254" si="10">F237/E237</f>
        <v>1</v>
      </c>
      <c r="H237" s="1">
        <v>1</v>
      </c>
    </row>
    <row r="238" spans="1:12" ht="118.5" customHeight="1" x14ac:dyDescent="0.3">
      <c r="A238" s="61">
        <f t="shared" ref="A238:A253" si="11">A237+1</f>
        <v>3</v>
      </c>
      <c r="B238" s="72" t="s">
        <v>219</v>
      </c>
      <c r="C238" s="73" t="s">
        <v>139</v>
      </c>
      <c r="D238" s="2"/>
      <c r="E238" s="73">
        <v>23</v>
      </c>
      <c r="F238" s="73">
        <v>23</v>
      </c>
      <c r="G238" s="110">
        <f t="shared" si="10"/>
        <v>1</v>
      </c>
      <c r="H238" s="1">
        <v>1</v>
      </c>
      <c r="I238" s="1">
        <v>1</v>
      </c>
    </row>
    <row r="239" spans="1:12" ht="214.5" customHeight="1" x14ac:dyDescent="0.3">
      <c r="A239" s="61">
        <f t="shared" si="11"/>
        <v>4</v>
      </c>
      <c r="B239" s="71" t="s">
        <v>218</v>
      </c>
      <c r="C239" s="73" t="s">
        <v>139</v>
      </c>
      <c r="D239" s="73">
        <v>7</v>
      </c>
      <c r="E239" s="73">
        <v>4</v>
      </c>
      <c r="F239" s="73">
        <v>8</v>
      </c>
      <c r="G239" s="110">
        <f t="shared" si="10"/>
        <v>2</v>
      </c>
      <c r="H239" s="1">
        <v>1</v>
      </c>
      <c r="I239" s="1">
        <v>1</v>
      </c>
    </row>
    <row r="240" spans="1:12" ht="99" x14ac:dyDescent="0.3">
      <c r="A240" s="61">
        <f t="shared" si="11"/>
        <v>5</v>
      </c>
      <c r="B240" s="112" t="s">
        <v>220</v>
      </c>
      <c r="C240" s="101" t="s">
        <v>139</v>
      </c>
      <c r="D240" s="113"/>
      <c r="E240" s="113">
        <v>4</v>
      </c>
      <c r="F240" s="113">
        <v>5</v>
      </c>
      <c r="G240" s="110">
        <f t="shared" si="10"/>
        <v>1.25</v>
      </c>
      <c r="H240" s="1">
        <v>1</v>
      </c>
      <c r="I240" s="1">
        <v>1</v>
      </c>
    </row>
    <row r="241" spans="1:12" ht="33.75" x14ac:dyDescent="0.3">
      <c r="A241" s="348">
        <f t="shared" si="11"/>
        <v>6</v>
      </c>
      <c r="B241" s="114" t="s">
        <v>455</v>
      </c>
      <c r="C241" s="117"/>
      <c r="D241" s="113"/>
      <c r="E241" s="113"/>
      <c r="F241" s="113"/>
      <c r="G241" s="110"/>
      <c r="I241" s="330">
        <v>1</v>
      </c>
    </row>
    <row r="242" spans="1:12" s="100" customFormat="1" ht="33.75" x14ac:dyDescent="0.3">
      <c r="A242" s="349"/>
      <c r="B242" s="115" t="s">
        <v>452</v>
      </c>
      <c r="C242" s="118" t="s">
        <v>454</v>
      </c>
      <c r="D242" s="118">
        <v>10</v>
      </c>
      <c r="E242" s="118">
        <v>7</v>
      </c>
      <c r="F242" s="118">
        <v>9</v>
      </c>
      <c r="G242" s="110">
        <f t="shared" si="10"/>
        <v>1.2857142857142858</v>
      </c>
      <c r="H242" s="100">
        <v>1</v>
      </c>
      <c r="I242" s="330"/>
    </row>
    <row r="243" spans="1:12" s="100" customFormat="1" x14ac:dyDescent="0.3">
      <c r="A243" s="350"/>
      <c r="B243" s="116" t="s">
        <v>453</v>
      </c>
      <c r="C243" s="74" t="s">
        <v>139</v>
      </c>
      <c r="D243" s="74">
        <v>20</v>
      </c>
      <c r="E243" s="74">
        <v>20</v>
      </c>
      <c r="F243" s="74">
        <v>20</v>
      </c>
      <c r="G243" s="110">
        <f t="shared" si="10"/>
        <v>1</v>
      </c>
      <c r="H243" s="100">
        <v>1</v>
      </c>
      <c r="I243" s="330"/>
    </row>
    <row r="244" spans="1:12" ht="131.25" customHeight="1" x14ac:dyDescent="0.3">
      <c r="A244" s="61">
        <f>A241+1</f>
        <v>7</v>
      </c>
      <c r="B244" s="119" t="s">
        <v>221</v>
      </c>
      <c r="C244" s="118" t="s">
        <v>139</v>
      </c>
      <c r="D244" s="118">
        <v>200</v>
      </c>
      <c r="E244" s="118">
        <v>630</v>
      </c>
      <c r="F244" s="118">
        <v>630</v>
      </c>
      <c r="G244" s="110">
        <f t="shared" si="10"/>
        <v>1</v>
      </c>
      <c r="H244" s="1">
        <v>1</v>
      </c>
      <c r="I244" s="1">
        <v>1</v>
      </c>
    </row>
    <row r="245" spans="1:12" ht="33" customHeight="1" x14ac:dyDescent="0.25">
      <c r="A245" s="348">
        <f t="shared" si="11"/>
        <v>8</v>
      </c>
      <c r="B245" s="112" t="s">
        <v>459</v>
      </c>
      <c r="C245" s="101"/>
      <c r="D245" s="101"/>
      <c r="E245" s="101"/>
      <c r="F245" s="101"/>
      <c r="G245" s="110"/>
      <c r="I245" s="330">
        <v>1</v>
      </c>
    </row>
    <row r="246" spans="1:12" s="100" customFormat="1" x14ac:dyDescent="0.25">
      <c r="A246" s="349"/>
      <c r="B246" s="120" t="s">
        <v>456</v>
      </c>
      <c r="C246" s="102" t="s">
        <v>458</v>
      </c>
      <c r="D246" s="102">
        <v>15.532</v>
      </c>
      <c r="E246" s="102">
        <v>12</v>
      </c>
      <c r="F246" s="102">
        <v>17.75</v>
      </c>
      <c r="G246" s="110">
        <f t="shared" si="10"/>
        <v>1.4791666666666667</v>
      </c>
      <c r="H246" s="100">
        <v>1</v>
      </c>
      <c r="I246" s="330"/>
    </row>
    <row r="247" spans="1:12" s="100" customFormat="1" x14ac:dyDescent="0.25">
      <c r="A247" s="349"/>
      <c r="B247" s="120" t="s">
        <v>453</v>
      </c>
      <c r="C247" s="102" t="s">
        <v>139</v>
      </c>
      <c r="D247" s="102">
        <v>752</v>
      </c>
      <c r="E247" s="102">
        <v>500</v>
      </c>
      <c r="F247" s="102">
        <v>885</v>
      </c>
      <c r="G247" s="110">
        <f t="shared" si="10"/>
        <v>1.77</v>
      </c>
      <c r="H247" s="100">
        <v>1</v>
      </c>
      <c r="I247" s="330"/>
    </row>
    <row r="248" spans="1:12" s="100" customFormat="1" ht="33" x14ac:dyDescent="0.25">
      <c r="A248" s="350"/>
      <c r="B248" s="121" t="s">
        <v>457</v>
      </c>
      <c r="C248" s="111" t="s">
        <v>139</v>
      </c>
      <c r="D248" s="111"/>
      <c r="E248" s="111">
        <v>350</v>
      </c>
      <c r="F248" s="111">
        <v>549</v>
      </c>
      <c r="G248" s="110">
        <f t="shared" si="10"/>
        <v>1.5685714285714285</v>
      </c>
      <c r="H248" s="100">
        <v>1</v>
      </c>
      <c r="I248" s="330"/>
    </row>
    <row r="249" spans="1:12" x14ac:dyDescent="0.3">
      <c r="A249" s="348">
        <f>A245+1</f>
        <v>9</v>
      </c>
      <c r="B249" s="69" t="s">
        <v>460</v>
      </c>
      <c r="C249" s="113"/>
      <c r="D249" s="113"/>
      <c r="E249" s="113"/>
      <c r="F249" s="113"/>
      <c r="G249" s="110"/>
      <c r="I249" s="330">
        <v>1</v>
      </c>
    </row>
    <row r="250" spans="1:12" s="109" customFormat="1" ht="66.75" x14ac:dyDescent="0.3">
      <c r="A250" s="349"/>
      <c r="B250" s="123" t="s">
        <v>461</v>
      </c>
      <c r="C250" s="118" t="s">
        <v>458</v>
      </c>
      <c r="D250" s="118">
        <v>15.590999999999999</v>
      </c>
      <c r="E250" s="118">
        <v>10.9</v>
      </c>
      <c r="F250" s="118">
        <v>16.123999999999999</v>
      </c>
      <c r="G250" s="110">
        <f t="shared" si="10"/>
        <v>1.4792660550458714</v>
      </c>
      <c r="H250" s="109">
        <v>1</v>
      </c>
      <c r="I250" s="330"/>
    </row>
    <row r="251" spans="1:12" s="109" customFormat="1" ht="50.25" x14ac:dyDescent="0.3">
      <c r="A251" s="350"/>
      <c r="B251" s="123" t="s">
        <v>462</v>
      </c>
      <c r="C251" s="74" t="s">
        <v>139</v>
      </c>
      <c r="D251" s="74">
        <v>9137</v>
      </c>
      <c r="E251" s="74">
        <v>7496</v>
      </c>
      <c r="F251" s="74">
        <v>7496</v>
      </c>
      <c r="G251" s="110">
        <f t="shared" si="10"/>
        <v>1</v>
      </c>
      <c r="H251" s="109">
        <v>1</v>
      </c>
      <c r="I251" s="330"/>
    </row>
    <row r="252" spans="1:12" ht="99.75" x14ac:dyDescent="0.3">
      <c r="A252" s="61">
        <f>A249+1</f>
        <v>10</v>
      </c>
      <c r="B252" s="70" t="s">
        <v>222</v>
      </c>
      <c r="C252" s="118" t="s">
        <v>139</v>
      </c>
      <c r="D252" s="111"/>
      <c r="E252" s="118">
        <v>100</v>
      </c>
      <c r="F252" s="118">
        <v>178</v>
      </c>
      <c r="G252" s="110">
        <f t="shared" si="10"/>
        <v>1.78</v>
      </c>
      <c r="H252" s="1">
        <v>1</v>
      </c>
      <c r="I252" s="1">
        <v>1</v>
      </c>
    </row>
    <row r="253" spans="1:12" ht="147" customHeight="1" x14ac:dyDescent="0.3">
      <c r="A253" s="348">
        <f t="shared" si="11"/>
        <v>11</v>
      </c>
      <c r="B253" s="112" t="s">
        <v>463</v>
      </c>
      <c r="C253" s="113" t="s">
        <v>139</v>
      </c>
      <c r="D253" s="113">
        <v>25</v>
      </c>
      <c r="E253" s="113">
        <v>17</v>
      </c>
      <c r="F253" s="113">
        <v>22</v>
      </c>
      <c r="G253" s="110">
        <f t="shared" si="10"/>
        <v>1.2941176470588236</v>
      </c>
      <c r="H253" s="1">
        <v>1</v>
      </c>
      <c r="I253" s="330">
        <v>1</v>
      </c>
    </row>
    <row r="254" spans="1:12" s="109" customFormat="1" ht="24" customHeight="1" x14ac:dyDescent="0.3">
      <c r="A254" s="350"/>
      <c r="B254" s="121" t="s">
        <v>453</v>
      </c>
      <c r="C254" s="74" t="s">
        <v>139</v>
      </c>
      <c r="D254" s="74">
        <v>20</v>
      </c>
      <c r="E254" s="74">
        <v>25</v>
      </c>
      <c r="F254" s="74">
        <v>25</v>
      </c>
      <c r="G254" s="110">
        <f t="shared" si="10"/>
        <v>1</v>
      </c>
      <c r="H254" s="109">
        <v>1</v>
      </c>
      <c r="I254" s="330"/>
    </row>
    <row r="255" spans="1:12" ht="55.5" customHeight="1" x14ac:dyDescent="0.25">
      <c r="A255" s="335" t="s">
        <v>15</v>
      </c>
      <c r="B255" s="336"/>
      <c r="C255" s="336"/>
      <c r="D255" s="336"/>
      <c r="E255" s="336"/>
      <c r="F255" s="337"/>
      <c r="G255" s="86" t="s">
        <v>420</v>
      </c>
      <c r="H255" s="1">
        <f>SUM(H256:H270)/15</f>
        <v>1</v>
      </c>
      <c r="I255" s="1">
        <f>14/14</f>
        <v>1</v>
      </c>
      <c r="J255" s="89">
        <f>[1]Лист1!$F$203</f>
        <v>0.96213545227454722</v>
      </c>
      <c r="K255" s="89">
        <f>I255/J255</f>
        <v>1.039354695470309</v>
      </c>
      <c r="L255" s="87">
        <f>H255*K255</f>
        <v>1.039354695470309</v>
      </c>
    </row>
    <row r="256" spans="1:12" ht="131.25" x14ac:dyDescent="0.25">
      <c r="A256" s="2">
        <v>1</v>
      </c>
      <c r="B256" s="75" t="s">
        <v>223</v>
      </c>
      <c r="C256" s="2" t="s">
        <v>238</v>
      </c>
      <c r="D256" s="2"/>
      <c r="E256" s="2">
        <v>271.32</v>
      </c>
      <c r="F256" s="2">
        <v>275.3</v>
      </c>
      <c r="G256" s="11">
        <f>F256/E256</f>
        <v>1.0146690255049389</v>
      </c>
      <c r="H256" s="1">
        <v>1</v>
      </c>
      <c r="I256" s="330">
        <v>1</v>
      </c>
    </row>
    <row r="257" spans="1:12" ht="150" x14ac:dyDescent="0.25">
      <c r="A257" s="2">
        <v>2</v>
      </c>
      <c r="B257" s="76" t="s">
        <v>224</v>
      </c>
      <c r="C257" s="2" t="s">
        <v>31</v>
      </c>
      <c r="D257" s="2"/>
      <c r="E257" s="2">
        <v>26</v>
      </c>
      <c r="F257" s="2">
        <v>4.5</v>
      </c>
      <c r="G257" s="11">
        <f>E257/F257</f>
        <v>5.7777777777777777</v>
      </c>
      <c r="H257" s="1">
        <v>1</v>
      </c>
      <c r="I257" s="330"/>
    </row>
    <row r="258" spans="1:12" ht="37.5" x14ac:dyDescent="0.25">
      <c r="A258" s="2">
        <v>3</v>
      </c>
      <c r="B258" s="76" t="s">
        <v>225</v>
      </c>
      <c r="C258" s="2" t="s">
        <v>92</v>
      </c>
      <c r="D258" s="2"/>
      <c r="E258" s="2">
        <v>5</v>
      </c>
      <c r="F258" s="2">
        <v>5</v>
      </c>
      <c r="G258" s="11">
        <f t="shared" ref="G258:G270" si="12">F258/E258</f>
        <v>1</v>
      </c>
      <c r="H258" s="1">
        <v>1</v>
      </c>
      <c r="I258" s="1">
        <v>1</v>
      </c>
    </row>
    <row r="259" spans="1:12" ht="37.5" x14ac:dyDescent="0.25">
      <c r="A259" s="2">
        <v>4</v>
      </c>
      <c r="B259" s="76" t="s">
        <v>226</v>
      </c>
      <c r="C259" s="2" t="s">
        <v>92</v>
      </c>
      <c r="D259" s="2"/>
      <c r="E259" s="2">
        <v>100</v>
      </c>
      <c r="F259" s="2">
        <v>130</v>
      </c>
      <c r="G259" s="11">
        <f t="shared" si="12"/>
        <v>1.3</v>
      </c>
      <c r="H259" s="1">
        <v>1</v>
      </c>
      <c r="I259" s="1">
        <v>1</v>
      </c>
    </row>
    <row r="260" spans="1:12" ht="37.5" x14ac:dyDescent="0.25">
      <c r="A260" s="2">
        <v>5</v>
      </c>
      <c r="B260" s="76" t="s">
        <v>227</v>
      </c>
      <c r="C260" s="2" t="s">
        <v>92</v>
      </c>
      <c r="D260" s="2"/>
      <c r="E260" s="2">
        <v>2</v>
      </c>
      <c r="F260" s="2">
        <v>3</v>
      </c>
      <c r="G260" s="11">
        <f t="shared" si="12"/>
        <v>1.5</v>
      </c>
      <c r="H260" s="1">
        <v>1</v>
      </c>
      <c r="I260" s="1">
        <v>1</v>
      </c>
    </row>
    <row r="261" spans="1:12" ht="37.5" x14ac:dyDescent="0.25">
      <c r="A261" s="2">
        <v>6</v>
      </c>
      <c r="B261" s="75" t="s">
        <v>228</v>
      </c>
      <c r="C261" s="2" t="s">
        <v>31</v>
      </c>
      <c r="D261" s="2"/>
      <c r="E261" s="2">
        <v>4.5999999999999996</v>
      </c>
      <c r="F261" s="2">
        <v>4.5999999999999996</v>
      </c>
      <c r="G261" s="11">
        <f t="shared" si="12"/>
        <v>1</v>
      </c>
      <c r="H261" s="1">
        <v>1</v>
      </c>
      <c r="I261" s="1">
        <v>1</v>
      </c>
    </row>
    <row r="262" spans="1:12" ht="93.75" x14ac:dyDescent="0.25">
      <c r="A262" s="2">
        <v>7</v>
      </c>
      <c r="B262" s="76" t="s">
        <v>229</v>
      </c>
      <c r="C262" s="2" t="s">
        <v>92</v>
      </c>
      <c r="D262" s="2"/>
      <c r="E262" s="2">
        <v>35</v>
      </c>
      <c r="F262" s="2">
        <v>42</v>
      </c>
      <c r="G262" s="11">
        <f t="shared" si="12"/>
        <v>1.2</v>
      </c>
      <c r="H262" s="1">
        <v>1</v>
      </c>
      <c r="I262" s="1">
        <v>1</v>
      </c>
    </row>
    <row r="263" spans="1:12" ht="37.5" x14ac:dyDescent="0.25">
      <c r="A263" s="2">
        <v>8</v>
      </c>
      <c r="B263" s="76" t="s">
        <v>230</v>
      </c>
      <c r="C263" s="2" t="s">
        <v>238</v>
      </c>
      <c r="D263" s="2"/>
      <c r="E263" s="2">
        <v>522.70000000000005</v>
      </c>
      <c r="F263" s="2">
        <v>904.4</v>
      </c>
      <c r="G263" s="11">
        <f t="shared" si="12"/>
        <v>1.7302467954849816</v>
      </c>
      <c r="H263" s="1">
        <v>1</v>
      </c>
      <c r="I263" s="1">
        <v>1</v>
      </c>
    </row>
    <row r="264" spans="1:12" ht="37.5" x14ac:dyDescent="0.25">
      <c r="A264" s="2">
        <v>9</v>
      </c>
      <c r="B264" s="76" t="s">
        <v>231</v>
      </c>
      <c r="C264" s="2" t="s">
        <v>92</v>
      </c>
      <c r="D264" s="2"/>
      <c r="E264" s="2">
        <v>128</v>
      </c>
      <c r="F264" s="2">
        <v>128</v>
      </c>
      <c r="G264" s="11">
        <f t="shared" si="12"/>
        <v>1</v>
      </c>
      <c r="H264" s="1">
        <v>1</v>
      </c>
      <c r="I264" s="1">
        <v>1</v>
      </c>
    </row>
    <row r="265" spans="1:12" ht="37.5" x14ac:dyDescent="0.25">
      <c r="A265" s="3">
        <v>10</v>
      </c>
      <c r="B265" s="76" t="s">
        <v>232</v>
      </c>
      <c r="C265" s="2" t="s">
        <v>238</v>
      </c>
      <c r="D265" s="3"/>
      <c r="E265" s="2">
        <v>568</v>
      </c>
      <c r="F265" s="2">
        <v>575.29999999999995</v>
      </c>
      <c r="G265" s="11">
        <f t="shared" si="12"/>
        <v>1.0128521126760563</v>
      </c>
      <c r="H265" s="1">
        <v>1</v>
      </c>
      <c r="I265" s="1">
        <v>1</v>
      </c>
    </row>
    <row r="266" spans="1:12" ht="37.5" x14ac:dyDescent="0.25">
      <c r="A266" s="3">
        <v>11</v>
      </c>
      <c r="B266" s="76" t="s">
        <v>233</v>
      </c>
      <c r="C266" s="2" t="s">
        <v>92</v>
      </c>
      <c r="D266" s="3"/>
      <c r="E266" s="2">
        <v>0</v>
      </c>
      <c r="F266" s="2">
        <v>18</v>
      </c>
      <c r="H266" s="1">
        <v>1</v>
      </c>
      <c r="I266" s="1">
        <v>1</v>
      </c>
    </row>
    <row r="267" spans="1:12" ht="93.75" x14ac:dyDescent="0.25">
      <c r="A267" s="3">
        <v>12</v>
      </c>
      <c r="B267" s="76" t="s">
        <v>234</v>
      </c>
      <c r="C267" s="2" t="s">
        <v>92</v>
      </c>
      <c r="D267" s="3"/>
      <c r="E267" s="39">
        <v>1440</v>
      </c>
      <c r="F267" s="39">
        <v>1440</v>
      </c>
      <c r="G267" s="11">
        <f t="shared" si="12"/>
        <v>1</v>
      </c>
      <c r="H267" s="1">
        <v>1</v>
      </c>
      <c r="I267" s="1">
        <v>1</v>
      </c>
    </row>
    <row r="268" spans="1:12" ht="37.5" x14ac:dyDescent="0.25">
      <c r="A268" s="3">
        <v>13</v>
      </c>
      <c r="B268" s="76" t="s">
        <v>235</v>
      </c>
      <c r="C268" s="2" t="s">
        <v>92</v>
      </c>
      <c r="D268" s="3"/>
      <c r="E268" s="2">
        <v>1</v>
      </c>
      <c r="F268" s="2">
        <v>1</v>
      </c>
      <c r="G268" s="11">
        <f t="shared" si="12"/>
        <v>1</v>
      </c>
      <c r="H268" s="1">
        <v>1</v>
      </c>
      <c r="I268" s="1">
        <v>1</v>
      </c>
    </row>
    <row r="269" spans="1:12" ht="75" x14ac:dyDescent="0.25">
      <c r="A269" s="3">
        <v>14</v>
      </c>
      <c r="B269" s="76" t="s">
        <v>236</v>
      </c>
      <c r="C269" s="2" t="s">
        <v>31</v>
      </c>
      <c r="D269" s="3"/>
      <c r="E269" s="2">
        <v>100</v>
      </c>
      <c r="F269" s="2">
        <v>100</v>
      </c>
      <c r="G269" s="11">
        <f t="shared" si="12"/>
        <v>1</v>
      </c>
      <c r="H269" s="1">
        <v>1</v>
      </c>
      <c r="I269" s="1">
        <v>1</v>
      </c>
    </row>
    <row r="270" spans="1:12" ht="93.75" x14ac:dyDescent="0.25">
      <c r="A270" s="3">
        <v>15</v>
      </c>
      <c r="B270" s="76" t="s">
        <v>237</v>
      </c>
      <c r="C270" s="2" t="s">
        <v>31</v>
      </c>
      <c r="D270" s="3"/>
      <c r="E270" s="2">
        <v>100</v>
      </c>
      <c r="F270" s="2">
        <v>100</v>
      </c>
      <c r="G270" s="11">
        <f t="shared" si="12"/>
        <v>1</v>
      </c>
      <c r="H270" s="1">
        <v>1</v>
      </c>
      <c r="I270" s="1">
        <v>1</v>
      </c>
    </row>
    <row r="271" spans="1:12" ht="57" customHeight="1" x14ac:dyDescent="0.25">
      <c r="A271" s="338" t="s">
        <v>16</v>
      </c>
      <c r="B271" s="339"/>
      <c r="C271" s="339"/>
      <c r="D271" s="339"/>
      <c r="E271" s="339"/>
      <c r="F271" s="340"/>
      <c r="G271" s="86" t="s">
        <v>430</v>
      </c>
      <c r="H271" s="11">
        <f>SUM(H272:H277)/6</f>
        <v>0.97333333333333327</v>
      </c>
      <c r="I271" s="11">
        <f>3/4</f>
        <v>0.75</v>
      </c>
      <c r="J271" s="11">
        <f>[1]Лист1!$F$221</f>
        <v>0.99997391061246788</v>
      </c>
      <c r="K271" s="11">
        <f>I271/J271</f>
        <v>0.75001956755115451</v>
      </c>
      <c r="L271" s="87">
        <f>H271*K271</f>
        <v>0.73001904574979037</v>
      </c>
    </row>
    <row r="272" spans="1:12" ht="75" x14ac:dyDescent="0.25">
      <c r="A272" s="3">
        <v>1</v>
      </c>
      <c r="B272" s="97" t="s">
        <v>421</v>
      </c>
      <c r="C272" s="49" t="s">
        <v>31</v>
      </c>
      <c r="D272" s="98">
        <v>84.7</v>
      </c>
      <c r="E272" s="96">
        <v>90</v>
      </c>
      <c r="F272" s="98">
        <v>80.959999999999994</v>
      </c>
      <c r="G272" s="11">
        <f>F272/E272</f>
        <v>0.89955555555555544</v>
      </c>
      <c r="H272" s="11">
        <v>0.9</v>
      </c>
    </row>
    <row r="273" spans="1:16" ht="61.5" customHeight="1" x14ac:dyDescent="0.25">
      <c r="A273" s="3">
        <v>2</v>
      </c>
      <c r="B273" s="97" t="s">
        <v>422</v>
      </c>
      <c r="C273" s="49" t="s">
        <v>423</v>
      </c>
      <c r="D273" s="98">
        <v>1268.7</v>
      </c>
      <c r="E273" s="96">
        <v>1272.3</v>
      </c>
      <c r="F273" s="98">
        <v>1259.4000000000001</v>
      </c>
      <c r="G273" s="11">
        <f t="shared" ref="G273:G277" si="13">F273/E273</f>
        <v>0.98986088186748422</v>
      </c>
      <c r="H273" s="1">
        <v>0.99</v>
      </c>
      <c r="I273" s="330">
        <f>(H274+H273)/2</f>
        <v>0.97</v>
      </c>
    </row>
    <row r="274" spans="1:16" ht="75" x14ac:dyDescent="0.25">
      <c r="A274" s="3">
        <v>3</v>
      </c>
      <c r="B274" s="97" t="s">
        <v>424</v>
      </c>
      <c r="C274" s="49" t="s">
        <v>425</v>
      </c>
      <c r="D274" s="98">
        <v>0</v>
      </c>
      <c r="E274" s="96">
        <v>998</v>
      </c>
      <c r="F274" s="98">
        <v>948</v>
      </c>
      <c r="G274" s="11">
        <f t="shared" si="13"/>
        <v>0.94989979959919835</v>
      </c>
      <c r="H274" s="1">
        <v>0.95</v>
      </c>
      <c r="I274" s="330"/>
    </row>
    <row r="275" spans="1:16" ht="56.25" x14ac:dyDescent="0.25">
      <c r="A275" s="3">
        <v>4</v>
      </c>
      <c r="B275" s="97" t="s">
        <v>426</v>
      </c>
      <c r="C275" s="49" t="s">
        <v>427</v>
      </c>
      <c r="D275" s="99">
        <v>0</v>
      </c>
      <c r="E275" s="96">
        <v>2</v>
      </c>
      <c r="F275" s="99">
        <v>0</v>
      </c>
      <c r="G275" s="11">
        <f t="shared" si="13"/>
        <v>0</v>
      </c>
      <c r="H275" s="1">
        <v>1</v>
      </c>
      <c r="I275" s="1">
        <v>1</v>
      </c>
      <c r="J275" s="354" t="s">
        <v>485</v>
      </c>
      <c r="K275" s="354"/>
      <c r="L275" s="354"/>
      <c r="M275" s="354"/>
      <c r="N275" s="354"/>
      <c r="O275" s="354"/>
      <c r="P275" s="354"/>
    </row>
    <row r="276" spans="1:16" ht="94.5" customHeight="1" x14ac:dyDescent="0.25">
      <c r="A276" s="3">
        <v>5</v>
      </c>
      <c r="B276" s="97" t="s">
        <v>428</v>
      </c>
      <c r="C276" s="49" t="s">
        <v>427</v>
      </c>
      <c r="D276" s="98">
        <v>10</v>
      </c>
      <c r="E276" s="96">
        <v>10</v>
      </c>
      <c r="F276" s="98">
        <v>10</v>
      </c>
      <c r="G276" s="11">
        <f t="shared" si="13"/>
        <v>1</v>
      </c>
      <c r="H276" s="1">
        <v>1</v>
      </c>
      <c r="I276" s="330">
        <v>1</v>
      </c>
    </row>
    <row r="277" spans="1:16" ht="75" x14ac:dyDescent="0.25">
      <c r="A277" s="3">
        <v>6</v>
      </c>
      <c r="B277" s="97" t="s">
        <v>429</v>
      </c>
      <c r="C277" s="49" t="s">
        <v>427</v>
      </c>
      <c r="D277" s="98">
        <v>2</v>
      </c>
      <c r="E277" s="96">
        <v>2</v>
      </c>
      <c r="F277" s="98">
        <v>2</v>
      </c>
      <c r="G277" s="11">
        <f t="shared" si="13"/>
        <v>1</v>
      </c>
      <c r="H277" s="1">
        <v>1</v>
      </c>
      <c r="I277" s="330"/>
    </row>
    <row r="278" spans="1:16" ht="43.5" customHeight="1" x14ac:dyDescent="0.25">
      <c r="A278" s="332" t="s">
        <v>17</v>
      </c>
      <c r="B278" s="333"/>
      <c r="C278" s="333"/>
      <c r="D278" s="333"/>
      <c r="E278" s="333"/>
      <c r="F278" s="334"/>
      <c r="G278" s="86" t="s">
        <v>420</v>
      </c>
      <c r="H278" s="1">
        <f>SUM(H279:H286)/7</f>
        <v>1</v>
      </c>
      <c r="I278" s="79">
        <f>7/7</f>
        <v>1</v>
      </c>
      <c r="J278" s="11">
        <f>[1]Лист1!$F$227</f>
        <v>1</v>
      </c>
      <c r="K278" s="1">
        <f>I278/J278</f>
        <v>1</v>
      </c>
      <c r="L278" s="94">
        <f>H278*K278</f>
        <v>1</v>
      </c>
    </row>
    <row r="279" spans="1:16" ht="75" x14ac:dyDescent="0.25">
      <c r="A279" s="3">
        <v>1</v>
      </c>
      <c r="B279" s="15" t="s">
        <v>412</v>
      </c>
      <c r="C279" s="2" t="s">
        <v>471</v>
      </c>
      <c r="D279" s="3">
        <v>146.6</v>
      </c>
      <c r="E279" s="3">
        <v>62120.3</v>
      </c>
      <c r="F279" s="3">
        <v>91075</v>
      </c>
      <c r="G279" s="11">
        <f>F279/E279</f>
        <v>1.4661068925938863</v>
      </c>
      <c r="H279" s="1">
        <v>1</v>
      </c>
    </row>
    <row r="280" spans="1:16" ht="112.5" x14ac:dyDescent="0.25">
      <c r="A280" s="3">
        <v>2</v>
      </c>
      <c r="B280" s="15" t="s">
        <v>413</v>
      </c>
      <c r="C280" s="2" t="s">
        <v>139</v>
      </c>
      <c r="D280" s="3">
        <v>100</v>
      </c>
      <c r="E280" s="3">
        <v>2</v>
      </c>
      <c r="F280" s="3">
        <v>2</v>
      </c>
      <c r="G280" s="11">
        <f t="shared" ref="G280:G286" si="14">F280/E280</f>
        <v>1</v>
      </c>
      <c r="H280" s="1">
        <v>1</v>
      </c>
    </row>
    <row r="281" spans="1:16" ht="75" x14ac:dyDescent="0.25">
      <c r="A281" s="3">
        <v>3</v>
      </c>
      <c r="B281" s="15" t="s">
        <v>414</v>
      </c>
      <c r="C281" s="2" t="s">
        <v>139</v>
      </c>
      <c r="D281" s="3">
        <v>100</v>
      </c>
      <c r="E281" s="3">
        <v>50</v>
      </c>
      <c r="F281" s="3">
        <v>50</v>
      </c>
      <c r="G281" s="11">
        <f t="shared" si="14"/>
        <v>1</v>
      </c>
      <c r="H281" s="1">
        <v>1</v>
      </c>
    </row>
    <row r="282" spans="1:16" ht="167.25" customHeight="1" x14ac:dyDescent="0.25">
      <c r="A282" s="3">
        <v>4</v>
      </c>
      <c r="B282" s="15" t="s">
        <v>415</v>
      </c>
      <c r="C282" s="2" t="s">
        <v>139</v>
      </c>
      <c r="D282" s="3">
        <v>100</v>
      </c>
      <c r="E282" s="3">
        <v>15</v>
      </c>
      <c r="F282" s="3">
        <v>15</v>
      </c>
      <c r="G282" s="11">
        <f t="shared" si="14"/>
        <v>1</v>
      </c>
      <c r="H282" s="1">
        <v>1</v>
      </c>
    </row>
    <row r="283" spans="1:16" ht="93.75" x14ac:dyDescent="0.25">
      <c r="A283" s="3">
        <v>5</v>
      </c>
      <c r="B283" s="15" t="s">
        <v>416</v>
      </c>
      <c r="C283" s="2" t="s">
        <v>139</v>
      </c>
      <c r="D283" s="3">
        <v>100</v>
      </c>
      <c r="E283" s="3">
        <v>3</v>
      </c>
      <c r="F283" s="3">
        <v>3</v>
      </c>
      <c r="G283" s="11">
        <f t="shared" si="14"/>
        <v>1</v>
      </c>
      <c r="H283" s="1">
        <v>1</v>
      </c>
    </row>
    <row r="284" spans="1:16" ht="75" x14ac:dyDescent="0.25">
      <c r="A284" s="3">
        <v>6</v>
      </c>
      <c r="B284" s="15" t="s">
        <v>417</v>
      </c>
      <c r="C284" s="2" t="s">
        <v>139</v>
      </c>
      <c r="D284" s="3">
        <v>113.8</v>
      </c>
      <c r="E284" s="3">
        <v>65</v>
      </c>
      <c r="F284" s="3">
        <v>74</v>
      </c>
      <c r="G284" s="11">
        <f t="shared" si="14"/>
        <v>1.1384615384615384</v>
      </c>
      <c r="H284" s="1">
        <v>1</v>
      </c>
    </row>
    <row r="285" spans="1:16" ht="93.75" hidden="1" x14ac:dyDescent="0.25">
      <c r="A285" s="3">
        <v>7</v>
      </c>
      <c r="B285" s="95" t="s">
        <v>418</v>
      </c>
      <c r="C285" s="2" t="s">
        <v>139</v>
      </c>
      <c r="D285" s="3">
        <v>100</v>
      </c>
      <c r="E285" s="3"/>
      <c r="F285" s="3"/>
    </row>
    <row r="286" spans="1:16" ht="168.75" x14ac:dyDescent="0.25">
      <c r="A286" s="3">
        <v>7</v>
      </c>
      <c r="B286" s="15" t="s">
        <v>419</v>
      </c>
      <c r="C286" s="2" t="s">
        <v>139</v>
      </c>
      <c r="D286" s="3">
        <v>100</v>
      </c>
      <c r="E286" s="3">
        <v>1</v>
      </c>
      <c r="F286" s="3">
        <v>1</v>
      </c>
      <c r="G286" s="11">
        <f t="shared" si="14"/>
        <v>1</v>
      </c>
      <c r="H286" s="1">
        <v>1</v>
      </c>
    </row>
    <row r="287" spans="1:16" ht="44.25" customHeight="1" x14ac:dyDescent="0.25">
      <c r="A287" s="332" t="s">
        <v>18</v>
      </c>
      <c r="B287" s="333"/>
      <c r="C287" s="333"/>
      <c r="D287" s="333"/>
      <c r="E287" s="333"/>
      <c r="F287" s="334"/>
      <c r="G287" s="86" t="s">
        <v>420</v>
      </c>
      <c r="H287" s="89">
        <f>SUM(H288:H300)/13</f>
        <v>0.966923076923077</v>
      </c>
      <c r="I287" s="89">
        <f>9/11</f>
        <v>0.81818181818181823</v>
      </c>
      <c r="J287" s="89">
        <f>[1]Лист1!$F$233</f>
        <v>0.8729614973262031</v>
      </c>
      <c r="K287" s="89">
        <f>I287/J287</f>
        <v>0.93724845905326892</v>
      </c>
      <c r="L287" s="87">
        <f>H287*K287</f>
        <v>0.90624716386919935</v>
      </c>
    </row>
    <row r="288" spans="1:16" ht="112.5" x14ac:dyDescent="0.25">
      <c r="A288" s="3">
        <v>1</v>
      </c>
      <c r="B288" s="15" t="s">
        <v>438</v>
      </c>
      <c r="C288" s="3" t="s">
        <v>31</v>
      </c>
      <c r="D288" s="3">
        <v>6.9</v>
      </c>
      <c r="E288" s="3">
        <v>9.9</v>
      </c>
      <c r="F288" s="3">
        <v>13.6</v>
      </c>
      <c r="G288" s="93">
        <f>E288/F288</f>
        <v>0.72794117647058831</v>
      </c>
      <c r="H288" s="1">
        <v>0.73</v>
      </c>
    </row>
    <row r="289" spans="1:12" ht="99.75" customHeight="1" x14ac:dyDescent="0.25">
      <c r="A289" s="3">
        <v>2</v>
      </c>
      <c r="B289" s="15" t="s">
        <v>439</v>
      </c>
      <c r="C289" s="3" t="s">
        <v>31</v>
      </c>
      <c r="D289" s="3">
        <v>0.12</v>
      </c>
      <c r="E289" s="3">
        <v>3</v>
      </c>
      <c r="F289" s="3">
        <v>0.13</v>
      </c>
      <c r="G289" s="93">
        <f>E289/F289</f>
        <v>23.076923076923077</v>
      </c>
      <c r="H289" s="1">
        <v>1</v>
      </c>
      <c r="I289" s="1">
        <v>1</v>
      </c>
    </row>
    <row r="290" spans="1:12" ht="75" x14ac:dyDescent="0.25">
      <c r="A290" s="3">
        <v>3</v>
      </c>
      <c r="B290" s="15" t="s">
        <v>440</v>
      </c>
      <c r="C290" s="3" t="s">
        <v>31</v>
      </c>
      <c r="D290" s="3">
        <v>100</v>
      </c>
      <c r="E290" s="3">
        <v>100</v>
      </c>
      <c r="F290" s="3">
        <v>100</v>
      </c>
      <c r="G290" s="89">
        <f>F290/E290</f>
        <v>1</v>
      </c>
      <c r="H290" s="1">
        <v>1</v>
      </c>
      <c r="I290" s="1">
        <v>1</v>
      </c>
    </row>
    <row r="291" spans="1:12" ht="75" x14ac:dyDescent="0.25">
      <c r="A291" s="3">
        <v>4</v>
      </c>
      <c r="B291" s="15" t="s">
        <v>441</v>
      </c>
      <c r="C291" s="3" t="s">
        <v>31</v>
      </c>
      <c r="D291" s="3">
        <v>122.9</v>
      </c>
      <c r="E291" s="3">
        <v>105</v>
      </c>
      <c r="F291" s="3">
        <v>88.4</v>
      </c>
      <c r="G291" s="89">
        <f>F291/E291</f>
        <v>0.84190476190476193</v>
      </c>
      <c r="H291" s="1">
        <v>0.84</v>
      </c>
    </row>
    <row r="292" spans="1:12" ht="75" x14ac:dyDescent="0.25">
      <c r="A292" s="3">
        <v>5</v>
      </c>
      <c r="B292" s="15" t="s">
        <v>442</v>
      </c>
      <c r="C292" s="3" t="s">
        <v>31</v>
      </c>
      <c r="D292" s="3">
        <v>2.5</v>
      </c>
      <c r="E292" s="3">
        <v>4.9000000000000004</v>
      </c>
      <c r="F292" s="3">
        <v>2.8</v>
      </c>
      <c r="G292" s="93">
        <f t="shared" ref="G292:G299" si="15">E292/F292</f>
        <v>1.7500000000000002</v>
      </c>
      <c r="H292" s="1">
        <v>1</v>
      </c>
      <c r="I292" s="1">
        <v>1</v>
      </c>
    </row>
    <row r="293" spans="1:12" ht="75" x14ac:dyDescent="0.25">
      <c r="A293" s="3">
        <v>6</v>
      </c>
      <c r="B293" s="15" t="s">
        <v>443</v>
      </c>
      <c r="C293" s="3" t="s">
        <v>31</v>
      </c>
      <c r="D293" s="3">
        <v>79.5</v>
      </c>
      <c r="E293" s="3">
        <v>75</v>
      </c>
      <c r="F293" s="3">
        <v>76.900000000000006</v>
      </c>
      <c r="G293" s="89">
        <f>F293/E293</f>
        <v>1.0253333333333334</v>
      </c>
      <c r="H293" s="1">
        <v>1</v>
      </c>
      <c r="I293" s="1">
        <v>1</v>
      </c>
    </row>
    <row r="294" spans="1:12" ht="93.75" x14ac:dyDescent="0.25">
      <c r="A294" s="3">
        <v>7</v>
      </c>
      <c r="B294" s="15" t="s">
        <v>444</v>
      </c>
      <c r="C294" s="3" t="s">
        <v>31</v>
      </c>
      <c r="D294" s="3">
        <v>64</v>
      </c>
      <c r="E294" s="3">
        <v>50</v>
      </c>
      <c r="F294" s="3">
        <v>61.6</v>
      </c>
      <c r="G294" s="89">
        <f>F294/E294</f>
        <v>1.232</v>
      </c>
      <c r="H294" s="1">
        <v>1</v>
      </c>
      <c r="I294" s="1">
        <v>1</v>
      </c>
    </row>
    <row r="295" spans="1:12" ht="76.5" customHeight="1" x14ac:dyDescent="0.25">
      <c r="A295" s="3">
        <v>8</v>
      </c>
      <c r="B295" s="15" t="s">
        <v>445</v>
      </c>
      <c r="C295" s="3" t="s">
        <v>31</v>
      </c>
      <c r="D295" s="3"/>
      <c r="E295" s="3">
        <v>0.14000000000000001</v>
      </c>
      <c r="F295" s="3"/>
      <c r="G295" s="89"/>
      <c r="H295" s="1">
        <v>1</v>
      </c>
      <c r="I295" s="1">
        <v>1</v>
      </c>
    </row>
    <row r="296" spans="1:12" ht="94.5" customHeight="1" x14ac:dyDescent="0.25">
      <c r="A296" s="3">
        <v>9</v>
      </c>
      <c r="B296" s="15" t="s">
        <v>446</v>
      </c>
      <c r="C296" s="3" t="s">
        <v>31</v>
      </c>
      <c r="D296" s="3">
        <v>12.4</v>
      </c>
      <c r="E296" s="3">
        <v>90</v>
      </c>
      <c r="F296" s="3">
        <v>37.299999999999997</v>
      </c>
      <c r="G296" s="93">
        <f t="shared" si="15"/>
        <v>2.4128686327077751</v>
      </c>
      <c r="H296" s="1">
        <v>1</v>
      </c>
      <c r="I296" s="330">
        <v>1</v>
      </c>
    </row>
    <row r="297" spans="1:12" s="79" customFormat="1" ht="112.5" x14ac:dyDescent="0.25">
      <c r="A297" s="3">
        <v>10</v>
      </c>
      <c r="B297" s="15" t="s">
        <v>447</v>
      </c>
      <c r="C297" s="3" t="s">
        <v>31</v>
      </c>
      <c r="D297" s="3"/>
      <c r="E297" s="3"/>
      <c r="F297" s="3"/>
      <c r="G297" s="89"/>
      <c r="H297" s="79">
        <v>1</v>
      </c>
      <c r="I297" s="330"/>
    </row>
    <row r="298" spans="1:12" s="79" customFormat="1" ht="99" customHeight="1" x14ac:dyDescent="0.25">
      <c r="A298" s="3">
        <v>11</v>
      </c>
      <c r="B298" s="15" t="s">
        <v>448</v>
      </c>
      <c r="C298" s="3" t="s">
        <v>31</v>
      </c>
      <c r="D298" s="3">
        <v>0.13</v>
      </c>
      <c r="E298" s="3">
        <v>15</v>
      </c>
      <c r="F298" s="3">
        <v>0.46</v>
      </c>
      <c r="G298" s="93">
        <f t="shared" si="15"/>
        <v>32.608695652173914</v>
      </c>
      <c r="H298" s="79">
        <v>1</v>
      </c>
      <c r="I298" s="330"/>
    </row>
    <row r="299" spans="1:12" ht="93.75" x14ac:dyDescent="0.25">
      <c r="A299" s="3">
        <v>12</v>
      </c>
      <c r="B299" s="15" t="s">
        <v>449</v>
      </c>
      <c r="C299" s="3" t="s">
        <v>31</v>
      </c>
      <c r="D299" s="3"/>
      <c r="E299" s="3">
        <v>4.2</v>
      </c>
      <c r="F299" s="3">
        <v>2.2000000000000002</v>
      </c>
      <c r="G299" s="93">
        <f t="shared" si="15"/>
        <v>1.9090909090909089</v>
      </c>
      <c r="H299" s="1">
        <v>1</v>
      </c>
      <c r="I299" s="1">
        <v>1</v>
      </c>
    </row>
    <row r="300" spans="1:12" ht="169.5" customHeight="1" x14ac:dyDescent="0.25">
      <c r="A300" s="3">
        <v>13</v>
      </c>
      <c r="B300" s="15" t="s">
        <v>450</v>
      </c>
      <c r="C300" s="3" t="s">
        <v>31</v>
      </c>
      <c r="D300" s="3">
        <v>100</v>
      </c>
      <c r="E300" s="3">
        <v>100</v>
      </c>
      <c r="F300" s="3">
        <v>100</v>
      </c>
      <c r="G300" s="89">
        <f>F300/E300</f>
        <v>1</v>
      </c>
      <c r="H300" s="1">
        <v>1</v>
      </c>
      <c r="I300" s="1">
        <v>1</v>
      </c>
    </row>
    <row r="301" spans="1:12" ht="57.75" customHeight="1" x14ac:dyDescent="0.25">
      <c r="A301" s="332" t="s">
        <v>402</v>
      </c>
      <c r="B301" s="333"/>
      <c r="C301" s="333"/>
      <c r="D301" s="333"/>
      <c r="E301" s="333"/>
      <c r="F301" s="334"/>
      <c r="G301" s="86" t="s">
        <v>420</v>
      </c>
      <c r="H301" s="89">
        <f>SUM(H302:H317)/16</f>
        <v>0.99062499999999998</v>
      </c>
      <c r="I301" s="89">
        <f>11/12</f>
        <v>0.91666666666666663</v>
      </c>
      <c r="J301" s="89">
        <f>[1]Лист1!$F$239</f>
        <v>0.87659733240641868</v>
      </c>
      <c r="K301" s="89">
        <f>I301/J301</f>
        <v>1.0457100800777597</v>
      </c>
      <c r="L301" s="87">
        <f>H301*K301</f>
        <v>1.0359065480770306</v>
      </c>
    </row>
    <row r="302" spans="1:12" ht="37.5" x14ac:dyDescent="0.25">
      <c r="A302" s="3">
        <v>1</v>
      </c>
      <c r="B302" s="15" t="s">
        <v>403</v>
      </c>
      <c r="C302" s="3" t="s">
        <v>31</v>
      </c>
      <c r="D302" s="107">
        <v>58.9</v>
      </c>
      <c r="E302" s="107">
        <v>58.9</v>
      </c>
      <c r="F302" s="107">
        <v>58.9</v>
      </c>
      <c r="G302" s="11">
        <f>F302/E302</f>
        <v>1</v>
      </c>
      <c r="H302" s="1">
        <v>1</v>
      </c>
    </row>
    <row r="303" spans="1:12" ht="56.25" x14ac:dyDescent="0.25">
      <c r="A303" s="3">
        <v>2</v>
      </c>
      <c r="B303" s="15" t="s">
        <v>404</v>
      </c>
      <c r="C303" s="3" t="s">
        <v>31</v>
      </c>
      <c r="D303" s="103">
        <v>82.65</v>
      </c>
      <c r="E303" s="103">
        <v>89.7</v>
      </c>
      <c r="F303" s="103">
        <v>83.7</v>
      </c>
      <c r="G303" s="89">
        <f t="shared" ref="G303:G317" si="16">F303/E303</f>
        <v>0.93311036789297663</v>
      </c>
      <c r="H303" s="1">
        <v>0.93</v>
      </c>
      <c r="I303" s="331">
        <f>(H303+H304)/2</f>
        <v>0.93500000000000005</v>
      </c>
    </row>
    <row r="304" spans="1:12" ht="42.75" customHeight="1" x14ac:dyDescent="0.25">
      <c r="A304" s="3">
        <v>3</v>
      </c>
      <c r="B304" s="15" t="s">
        <v>405</v>
      </c>
      <c r="C304" s="3" t="s">
        <v>31</v>
      </c>
      <c r="D304" s="103">
        <v>84.61</v>
      </c>
      <c r="E304" s="103">
        <v>90.2</v>
      </c>
      <c r="F304" s="103">
        <v>84.97</v>
      </c>
      <c r="G304" s="89">
        <f t="shared" si="16"/>
        <v>0.94201773835920177</v>
      </c>
      <c r="H304" s="1">
        <v>0.94</v>
      </c>
      <c r="I304" s="330"/>
    </row>
    <row r="305" spans="1:12" ht="43.5" customHeight="1" x14ac:dyDescent="0.25">
      <c r="A305" s="3">
        <v>4</v>
      </c>
      <c r="B305" s="15" t="s">
        <v>406</v>
      </c>
      <c r="C305" s="3" t="s">
        <v>31</v>
      </c>
      <c r="D305" s="103">
        <v>85.3</v>
      </c>
      <c r="E305" s="103">
        <v>85.3</v>
      </c>
      <c r="F305" s="103">
        <v>85.51</v>
      </c>
      <c r="G305" s="89">
        <f t="shared" si="16"/>
        <v>1.002461899179367</v>
      </c>
      <c r="H305" s="1">
        <v>1</v>
      </c>
      <c r="I305" s="330">
        <v>1</v>
      </c>
    </row>
    <row r="306" spans="1:12" ht="41.25" customHeight="1" x14ac:dyDescent="0.25">
      <c r="A306" s="3">
        <v>5</v>
      </c>
      <c r="B306" s="15" t="s">
        <v>407</v>
      </c>
      <c r="C306" s="3" t="s">
        <v>31</v>
      </c>
      <c r="D306" s="103">
        <v>75.2</v>
      </c>
      <c r="E306" s="103">
        <v>84.2</v>
      </c>
      <c r="F306" s="103">
        <v>85.79</v>
      </c>
      <c r="G306" s="89">
        <f t="shared" si="16"/>
        <v>1.0188836104513064</v>
      </c>
      <c r="H306" s="1">
        <v>1</v>
      </c>
      <c r="I306" s="330"/>
    </row>
    <row r="307" spans="1:12" ht="56.25" x14ac:dyDescent="0.25">
      <c r="A307" s="3">
        <v>6</v>
      </c>
      <c r="B307" s="15" t="s">
        <v>393</v>
      </c>
      <c r="C307" s="3" t="s">
        <v>31</v>
      </c>
      <c r="D307" s="103">
        <v>36.89</v>
      </c>
      <c r="E307" s="103">
        <v>30.18</v>
      </c>
      <c r="F307" s="103">
        <v>30.66</v>
      </c>
      <c r="G307" s="93">
        <f>E307/F307</f>
        <v>0.98434442270058709</v>
      </c>
      <c r="H307" s="1">
        <v>0.98</v>
      </c>
      <c r="I307" s="1">
        <v>1</v>
      </c>
    </row>
    <row r="308" spans="1:12" s="79" customFormat="1" ht="56.25" x14ac:dyDescent="0.25">
      <c r="A308" s="3">
        <v>7</v>
      </c>
      <c r="B308" s="15" t="s">
        <v>394</v>
      </c>
      <c r="C308" s="3" t="s">
        <v>398</v>
      </c>
      <c r="D308" s="104">
        <v>0.17299999999999999</v>
      </c>
      <c r="E308" s="104">
        <v>0.187</v>
      </c>
      <c r="F308" s="104">
        <v>0.18099999999999999</v>
      </c>
      <c r="G308" s="93">
        <f>E308/F308</f>
        <v>1.0331491712707184</v>
      </c>
      <c r="H308" s="79">
        <v>1</v>
      </c>
      <c r="I308" s="79">
        <v>1</v>
      </c>
    </row>
    <row r="309" spans="1:12" s="79" customFormat="1" ht="75" x14ac:dyDescent="0.25">
      <c r="A309" s="3">
        <v>8</v>
      </c>
      <c r="B309" s="15" t="s">
        <v>396</v>
      </c>
      <c r="C309" s="3" t="s">
        <v>437</v>
      </c>
      <c r="D309" s="103">
        <v>15.3</v>
      </c>
      <c r="E309" s="103">
        <v>15</v>
      </c>
      <c r="F309" s="103">
        <v>12.3</v>
      </c>
      <c r="G309" s="93">
        <f>E309/F309</f>
        <v>1.2195121951219512</v>
      </c>
      <c r="H309" s="79">
        <v>1</v>
      </c>
      <c r="I309" s="79">
        <v>1</v>
      </c>
    </row>
    <row r="310" spans="1:12" s="79" customFormat="1" ht="56.25" x14ac:dyDescent="0.25">
      <c r="A310" s="3">
        <v>9</v>
      </c>
      <c r="B310" s="15" t="s">
        <v>397</v>
      </c>
      <c r="C310" s="3" t="s">
        <v>31</v>
      </c>
      <c r="D310" s="103">
        <v>8.5399999999999991</v>
      </c>
      <c r="E310" s="103">
        <v>8.5399999999999991</v>
      </c>
      <c r="F310" s="103">
        <v>8.5399999999999991</v>
      </c>
      <c r="G310" s="93">
        <f>E310/F310</f>
        <v>1</v>
      </c>
      <c r="H310" s="79">
        <v>1</v>
      </c>
      <c r="I310" s="79">
        <v>1</v>
      </c>
    </row>
    <row r="311" spans="1:12" s="79" customFormat="1" ht="56.25" x14ac:dyDescent="0.25">
      <c r="A311" s="3">
        <v>10</v>
      </c>
      <c r="B311" s="15" t="s">
        <v>408</v>
      </c>
      <c r="C311" s="3" t="s">
        <v>31</v>
      </c>
      <c r="D311" s="108">
        <v>25</v>
      </c>
      <c r="E311" s="105">
        <v>25</v>
      </c>
      <c r="F311" s="105">
        <v>25</v>
      </c>
      <c r="G311" s="89">
        <f t="shared" si="16"/>
        <v>1</v>
      </c>
      <c r="H311" s="79">
        <v>1</v>
      </c>
      <c r="I311" s="79">
        <v>1</v>
      </c>
    </row>
    <row r="312" spans="1:12" s="79" customFormat="1" ht="37.5" x14ac:dyDescent="0.25">
      <c r="A312" s="3">
        <v>11</v>
      </c>
      <c r="B312" s="15" t="s">
        <v>434</v>
      </c>
      <c r="C312" s="3" t="s">
        <v>31</v>
      </c>
      <c r="D312" s="106">
        <v>27</v>
      </c>
      <c r="E312" s="106">
        <v>32</v>
      </c>
      <c r="F312" s="106">
        <v>32</v>
      </c>
      <c r="G312" s="89">
        <f t="shared" si="16"/>
        <v>1</v>
      </c>
      <c r="H312" s="79">
        <v>1</v>
      </c>
      <c r="I312" s="79">
        <v>1</v>
      </c>
    </row>
    <row r="313" spans="1:12" ht="112.5" x14ac:dyDescent="0.25">
      <c r="A313" s="3">
        <v>12</v>
      </c>
      <c r="B313" s="15" t="s">
        <v>409</v>
      </c>
      <c r="C313" s="3" t="s">
        <v>31</v>
      </c>
      <c r="D313" s="104"/>
      <c r="E313" s="107">
        <v>5</v>
      </c>
      <c r="F313" s="107">
        <v>5</v>
      </c>
      <c r="G313" s="89">
        <f t="shared" si="16"/>
        <v>1</v>
      </c>
      <c r="H313" s="1">
        <v>1</v>
      </c>
      <c r="I313" s="1">
        <v>1</v>
      </c>
    </row>
    <row r="314" spans="1:12" ht="93.75" x14ac:dyDescent="0.25">
      <c r="A314" s="3">
        <v>13</v>
      </c>
      <c r="B314" s="15" t="s">
        <v>435</v>
      </c>
      <c r="C314" s="3" t="s">
        <v>31</v>
      </c>
      <c r="D314" s="107">
        <v>98.5</v>
      </c>
      <c r="E314" s="107">
        <v>98</v>
      </c>
      <c r="F314" s="107">
        <v>98</v>
      </c>
      <c r="G314" s="89">
        <f t="shared" si="16"/>
        <v>1</v>
      </c>
      <c r="H314" s="1">
        <v>1</v>
      </c>
    </row>
    <row r="315" spans="1:12" ht="98.25" customHeight="1" x14ac:dyDescent="0.25">
      <c r="A315" s="3">
        <v>14</v>
      </c>
      <c r="B315" s="15" t="s">
        <v>410</v>
      </c>
      <c r="C315" s="3" t="s">
        <v>31</v>
      </c>
      <c r="D315" s="107">
        <v>34</v>
      </c>
      <c r="E315" s="107">
        <v>35</v>
      </c>
      <c r="F315" s="107">
        <v>35</v>
      </c>
      <c r="G315" s="89">
        <f t="shared" si="16"/>
        <v>1</v>
      </c>
      <c r="H315" s="1">
        <v>1</v>
      </c>
      <c r="I315" s="1">
        <v>1</v>
      </c>
    </row>
    <row r="316" spans="1:12" ht="56.25" x14ac:dyDescent="0.25">
      <c r="A316" s="3">
        <v>15</v>
      </c>
      <c r="B316" s="15" t="s">
        <v>436</v>
      </c>
      <c r="C316" s="3" t="s">
        <v>31</v>
      </c>
      <c r="D316" s="107">
        <v>34</v>
      </c>
      <c r="E316" s="107">
        <v>35</v>
      </c>
      <c r="F316" s="107">
        <v>36</v>
      </c>
      <c r="G316" s="89">
        <f t="shared" si="16"/>
        <v>1.0285714285714285</v>
      </c>
      <c r="H316" s="1">
        <v>1</v>
      </c>
      <c r="I316" s="1">
        <v>1</v>
      </c>
    </row>
    <row r="317" spans="1:12" ht="131.25" x14ac:dyDescent="0.25">
      <c r="A317" s="3">
        <v>16</v>
      </c>
      <c r="B317" s="15" t="s">
        <v>411</v>
      </c>
      <c r="C317" s="3" t="s">
        <v>31</v>
      </c>
      <c r="D317" s="106">
        <v>73.2</v>
      </c>
      <c r="E317" s="106">
        <v>77.7</v>
      </c>
      <c r="F317" s="106">
        <v>77.900000000000006</v>
      </c>
      <c r="G317" s="89">
        <f t="shared" si="16"/>
        <v>1.0025740025740026</v>
      </c>
      <c r="H317" s="1">
        <v>1</v>
      </c>
      <c r="I317" s="1">
        <v>1</v>
      </c>
    </row>
    <row r="318" spans="1:12" ht="37.5" customHeight="1" x14ac:dyDescent="0.25">
      <c r="A318" s="332" t="s">
        <v>19</v>
      </c>
      <c r="B318" s="333"/>
      <c r="C318" s="333"/>
      <c r="D318" s="333"/>
      <c r="E318" s="333"/>
      <c r="F318" s="334"/>
      <c r="G318" s="86" t="s">
        <v>420</v>
      </c>
      <c r="H318" s="1">
        <f>SUM(H319:H330)/12</f>
        <v>1</v>
      </c>
      <c r="I318" s="1">
        <f>SUM(I319:I330)/9</f>
        <v>1</v>
      </c>
      <c r="J318" s="89">
        <f>[1]Лист1!$F$269</f>
        <v>0.94217561422679696</v>
      </c>
      <c r="K318" s="89">
        <f>I318/J318</f>
        <v>1.0613732566413927</v>
      </c>
      <c r="L318" s="87">
        <f>H318*K318</f>
        <v>1.0613732566413927</v>
      </c>
    </row>
    <row r="319" spans="1:12" ht="75" x14ac:dyDescent="0.25">
      <c r="A319" s="3">
        <v>1</v>
      </c>
      <c r="B319" s="15" t="s">
        <v>472</v>
      </c>
      <c r="C319" s="3" t="s">
        <v>431</v>
      </c>
      <c r="D319" s="3">
        <v>80</v>
      </c>
      <c r="E319" s="3">
        <v>83</v>
      </c>
      <c r="F319" s="3">
        <v>83</v>
      </c>
      <c r="G319" s="11">
        <f>F319/E319</f>
        <v>1</v>
      </c>
      <c r="H319" s="1">
        <v>1</v>
      </c>
      <c r="I319" s="1">
        <v>1</v>
      </c>
    </row>
    <row r="320" spans="1:12" ht="97.5" customHeight="1" x14ac:dyDescent="0.25">
      <c r="A320" s="3">
        <v>2</v>
      </c>
      <c r="B320" s="15" t="s">
        <v>473</v>
      </c>
      <c r="C320" s="3" t="s">
        <v>431</v>
      </c>
      <c r="D320" s="3">
        <v>85</v>
      </c>
      <c r="E320" s="3">
        <v>90</v>
      </c>
      <c r="F320" s="3">
        <v>90</v>
      </c>
      <c r="G320" s="89">
        <f t="shared" ref="G320:G330" si="17">F320/E320</f>
        <v>1</v>
      </c>
      <c r="H320" s="1">
        <v>1</v>
      </c>
      <c r="I320" s="1">
        <v>1</v>
      </c>
    </row>
    <row r="321" spans="1:12" ht="75" x14ac:dyDescent="0.25">
      <c r="A321" s="3">
        <v>3</v>
      </c>
      <c r="B321" s="15" t="s">
        <v>474</v>
      </c>
      <c r="C321" s="3" t="s">
        <v>432</v>
      </c>
      <c r="D321" s="3">
        <v>22</v>
      </c>
      <c r="E321" s="3">
        <v>6</v>
      </c>
      <c r="F321" s="3">
        <v>6</v>
      </c>
      <c r="G321" s="89">
        <f t="shared" si="17"/>
        <v>1</v>
      </c>
      <c r="H321" s="1">
        <v>1</v>
      </c>
      <c r="I321" s="1">
        <v>1</v>
      </c>
    </row>
    <row r="322" spans="1:12" ht="93.75" x14ac:dyDescent="0.25">
      <c r="A322" s="3">
        <v>4</v>
      </c>
      <c r="B322" s="15" t="s">
        <v>475</v>
      </c>
      <c r="C322" s="3" t="s">
        <v>61</v>
      </c>
      <c r="D322" s="3">
        <v>1</v>
      </c>
      <c r="E322" s="3">
        <v>1</v>
      </c>
      <c r="F322" s="3">
        <v>1</v>
      </c>
      <c r="G322" s="89">
        <f t="shared" si="17"/>
        <v>1</v>
      </c>
      <c r="H322" s="1">
        <v>1</v>
      </c>
      <c r="I322" s="1">
        <v>1</v>
      </c>
    </row>
    <row r="323" spans="1:12" ht="79.5" customHeight="1" x14ac:dyDescent="0.25">
      <c r="A323" s="3">
        <v>5</v>
      </c>
      <c r="B323" s="15" t="s">
        <v>476</v>
      </c>
      <c r="C323" s="3" t="s">
        <v>431</v>
      </c>
      <c r="D323" s="3">
        <v>74</v>
      </c>
      <c r="E323" s="3">
        <v>75</v>
      </c>
      <c r="F323" s="3">
        <v>75</v>
      </c>
      <c r="G323" s="89">
        <f t="shared" si="17"/>
        <v>1</v>
      </c>
      <c r="H323" s="1">
        <v>1</v>
      </c>
      <c r="I323" s="1">
        <v>1</v>
      </c>
    </row>
    <row r="324" spans="1:12" ht="75" x14ac:dyDescent="0.25">
      <c r="A324" s="3">
        <v>6</v>
      </c>
      <c r="B324" s="15" t="s">
        <v>477</v>
      </c>
      <c r="C324" s="3" t="s">
        <v>431</v>
      </c>
      <c r="D324" s="3">
        <v>100</v>
      </c>
      <c r="E324" s="3">
        <v>100</v>
      </c>
      <c r="F324" s="3">
        <v>100</v>
      </c>
      <c r="G324" s="89">
        <f t="shared" si="17"/>
        <v>1</v>
      </c>
      <c r="H324" s="1">
        <v>1</v>
      </c>
      <c r="I324" s="1">
        <v>1</v>
      </c>
    </row>
    <row r="325" spans="1:12" ht="93.75" x14ac:dyDescent="0.25">
      <c r="A325" s="3">
        <v>7</v>
      </c>
      <c r="B325" s="15" t="s">
        <v>478</v>
      </c>
      <c r="C325" s="3" t="s">
        <v>431</v>
      </c>
      <c r="D325" s="3">
        <v>100</v>
      </c>
      <c r="E325" s="3">
        <v>100</v>
      </c>
      <c r="F325" s="3">
        <v>100</v>
      </c>
      <c r="G325" s="89">
        <f t="shared" si="17"/>
        <v>1</v>
      </c>
      <c r="H325" s="1">
        <v>1</v>
      </c>
      <c r="I325" s="1">
        <v>1</v>
      </c>
    </row>
    <row r="326" spans="1:12" ht="75" x14ac:dyDescent="0.25">
      <c r="A326" s="3">
        <v>8</v>
      </c>
      <c r="B326" s="15" t="s">
        <v>479</v>
      </c>
      <c r="C326" s="3" t="s">
        <v>431</v>
      </c>
      <c r="D326" s="3">
        <v>94</v>
      </c>
      <c r="E326" s="3">
        <v>94</v>
      </c>
      <c r="F326" s="3">
        <v>95</v>
      </c>
      <c r="G326" s="89">
        <f t="shared" si="17"/>
        <v>1.0106382978723405</v>
      </c>
      <c r="H326" s="1">
        <v>1</v>
      </c>
      <c r="I326" s="330">
        <v>1</v>
      </c>
    </row>
    <row r="327" spans="1:12" ht="75" x14ac:dyDescent="0.25">
      <c r="A327" s="3">
        <v>9</v>
      </c>
      <c r="B327" s="15" t="s">
        <v>480</v>
      </c>
      <c r="C327" s="3" t="s">
        <v>433</v>
      </c>
      <c r="D327" s="3">
        <v>15</v>
      </c>
      <c r="E327" s="3">
        <v>15</v>
      </c>
      <c r="F327" s="3">
        <v>15</v>
      </c>
      <c r="G327" s="89">
        <f t="shared" si="17"/>
        <v>1</v>
      </c>
      <c r="H327" s="1">
        <v>1</v>
      </c>
      <c r="I327" s="330"/>
    </row>
    <row r="328" spans="1:12" ht="56.25" x14ac:dyDescent="0.25">
      <c r="A328" s="3">
        <v>10</v>
      </c>
      <c r="B328" s="15" t="s">
        <v>481</v>
      </c>
      <c r="C328" s="3" t="s">
        <v>61</v>
      </c>
      <c r="D328" s="3">
        <v>75075</v>
      </c>
      <c r="E328" s="3">
        <v>78174</v>
      </c>
      <c r="F328" s="3">
        <v>78333</v>
      </c>
      <c r="G328" s="89">
        <f t="shared" si="17"/>
        <v>1.0020339243226648</v>
      </c>
      <c r="H328" s="1">
        <v>1</v>
      </c>
      <c r="I328" s="330">
        <v>1</v>
      </c>
    </row>
    <row r="329" spans="1:12" ht="37.5" x14ac:dyDescent="0.25">
      <c r="A329" s="3">
        <v>11</v>
      </c>
      <c r="B329" s="15" t="s">
        <v>482</v>
      </c>
      <c r="C329" s="3" t="s">
        <v>431</v>
      </c>
      <c r="D329" s="3"/>
      <c r="E329" s="3">
        <v>99.9</v>
      </c>
      <c r="F329" s="3">
        <v>100</v>
      </c>
      <c r="G329" s="89">
        <f t="shared" si="17"/>
        <v>1.0010010010010009</v>
      </c>
      <c r="H329" s="1">
        <v>1</v>
      </c>
      <c r="I329" s="330"/>
    </row>
    <row r="330" spans="1:12" x14ac:dyDescent="0.25">
      <c r="A330" s="3">
        <v>12</v>
      </c>
      <c r="B330" s="15" t="s">
        <v>483</v>
      </c>
      <c r="C330" s="3" t="s">
        <v>431</v>
      </c>
      <c r="D330" s="3"/>
      <c r="E330" s="3">
        <v>99.5</v>
      </c>
      <c r="F330" s="3">
        <v>99.9</v>
      </c>
      <c r="G330" s="89">
        <f t="shared" si="17"/>
        <v>1.0040201005025127</v>
      </c>
      <c r="H330" s="1">
        <v>1</v>
      </c>
      <c r="I330" s="330"/>
    </row>
    <row r="331" spans="1:12" ht="38.25" customHeight="1" x14ac:dyDescent="0.25">
      <c r="A331" s="332" t="s">
        <v>20</v>
      </c>
      <c r="B331" s="333"/>
      <c r="C331" s="333"/>
      <c r="D331" s="333"/>
      <c r="E331" s="333"/>
      <c r="F331" s="334"/>
      <c r="G331" s="86" t="s">
        <v>420</v>
      </c>
      <c r="H331" s="1">
        <f>SUM(H332:H337)/6</f>
        <v>1</v>
      </c>
      <c r="I331" s="1">
        <v>1</v>
      </c>
      <c r="J331" s="11">
        <f>[1]Лист1!$F$293</f>
        <v>0.9390882866618262</v>
      </c>
      <c r="K331" s="11">
        <f>I331/J331</f>
        <v>1.0648626057883188</v>
      </c>
      <c r="L331" s="87">
        <f>H331*K331</f>
        <v>1.0648626057883188</v>
      </c>
    </row>
    <row r="332" spans="1:12" ht="59.25" customHeight="1" x14ac:dyDescent="0.25">
      <c r="A332" s="3">
        <v>1</v>
      </c>
      <c r="B332" s="15" t="s">
        <v>358</v>
      </c>
      <c r="C332" s="2" t="s">
        <v>364</v>
      </c>
      <c r="D332" s="3">
        <v>561</v>
      </c>
      <c r="E332" s="3">
        <v>560</v>
      </c>
      <c r="F332" s="3">
        <v>560</v>
      </c>
      <c r="G332" s="11">
        <f>F332/E332</f>
        <v>1</v>
      </c>
      <c r="H332" s="1">
        <v>1</v>
      </c>
    </row>
    <row r="333" spans="1:12" ht="62.25" customHeight="1" x14ac:dyDescent="0.25">
      <c r="A333" s="3">
        <v>2</v>
      </c>
      <c r="B333" s="15" t="s">
        <v>359</v>
      </c>
      <c r="C333" s="2" t="s">
        <v>484</v>
      </c>
      <c r="D333" s="3">
        <v>4100</v>
      </c>
      <c r="E333" s="3">
        <v>4200</v>
      </c>
      <c r="F333" s="3">
        <v>4200</v>
      </c>
      <c r="G333" s="11">
        <f t="shared" ref="G333:G337" si="18">F333/E333</f>
        <v>1</v>
      </c>
      <c r="H333" s="1">
        <v>1</v>
      </c>
    </row>
    <row r="334" spans="1:12" ht="37.5" x14ac:dyDescent="0.25">
      <c r="A334" s="3">
        <v>3</v>
      </c>
      <c r="B334" s="15" t="s">
        <v>360</v>
      </c>
      <c r="C334" s="2" t="s">
        <v>364</v>
      </c>
      <c r="D334" s="3">
        <v>200</v>
      </c>
      <c r="E334" s="3">
        <v>175</v>
      </c>
      <c r="F334" s="3">
        <v>175</v>
      </c>
      <c r="G334" s="11">
        <f t="shared" si="18"/>
        <v>1</v>
      </c>
      <c r="H334" s="1">
        <v>1</v>
      </c>
    </row>
    <row r="335" spans="1:12" ht="37.5" x14ac:dyDescent="0.25">
      <c r="A335" s="3">
        <v>4</v>
      </c>
      <c r="B335" s="15" t="s">
        <v>361</v>
      </c>
      <c r="C335" s="2" t="s">
        <v>364</v>
      </c>
      <c r="D335" s="3">
        <v>86</v>
      </c>
      <c r="E335" s="3">
        <v>74</v>
      </c>
      <c r="F335" s="3">
        <v>74</v>
      </c>
      <c r="G335" s="11">
        <f t="shared" si="18"/>
        <v>1</v>
      </c>
      <c r="H335" s="1">
        <v>1</v>
      </c>
    </row>
    <row r="336" spans="1:12" ht="37.5" x14ac:dyDescent="0.25">
      <c r="A336" s="3">
        <v>5</v>
      </c>
      <c r="B336" s="15" t="s">
        <v>362</v>
      </c>
      <c r="C336" s="2" t="s">
        <v>364</v>
      </c>
      <c r="D336" s="3">
        <v>39</v>
      </c>
      <c r="E336" s="3">
        <v>29</v>
      </c>
      <c r="F336" s="3">
        <v>29</v>
      </c>
      <c r="G336" s="11">
        <f t="shared" si="18"/>
        <v>1</v>
      </c>
      <c r="H336" s="1">
        <v>1</v>
      </c>
    </row>
    <row r="337" spans="1:12" ht="37.5" x14ac:dyDescent="0.25">
      <c r="A337" s="3">
        <v>6</v>
      </c>
      <c r="B337" s="15" t="s">
        <v>363</v>
      </c>
      <c r="C337" s="2" t="s">
        <v>365</v>
      </c>
      <c r="D337" s="3">
        <v>6610</v>
      </c>
      <c r="E337" s="3">
        <v>6400</v>
      </c>
      <c r="F337" s="3">
        <v>6549</v>
      </c>
      <c r="G337" s="11">
        <f t="shared" si="18"/>
        <v>1.0232812499999999</v>
      </c>
      <c r="H337" s="1">
        <v>1</v>
      </c>
    </row>
    <row r="338" spans="1:12" ht="36.75" customHeight="1" x14ac:dyDescent="0.25">
      <c r="A338" s="335" t="s">
        <v>21</v>
      </c>
      <c r="B338" s="336"/>
      <c r="C338" s="336"/>
      <c r="D338" s="336"/>
      <c r="E338" s="336"/>
      <c r="F338" s="337"/>
      <c r="G338" s="86" t="s">
        <v>451</v>
      </c>
      <c r="H338" s="84">
        <f>SUM(H339:H356)/18</f>
        <v>1</v>
      </c>
      <c r="I338" s="84">
        <f>SUM(I339:I356)/7</f>
        <v>1</v>
      </c>
      <c r="J338" s="60">
        <f>[1]Лист1!$F$299</f>
        <v>0.94075644100785016</v>
      </c>
      <c r="K338" s="60">
        <f>I338/J338</f>
        <v>1.0629743857280223</v>
      </c>
      <c r="L338" s="85">
        <f>H338*K338</f>
        <v>1.0629743857280223</v>
      </c>
    </row>
    <row r="339" spans="1:12" ht="37.5" x14ac:dyDescent="0.25">
      <c r="A339" s="2">
        <v>1</v>
      </c>
      <c r="B339" s="15" t="s">
        <v>335</v>
      </c>
      <c r="C339" s="2" t="s">
        <v>102</v>
      </c>
      <c r="D339" s="2">
        <v>8500</v>
      </c>
      <c r="E339" s="2">
        <v>8530</v>
      </c>
      <c r="F339" s="2">
        <v>8853</v>
      </c>
      <c r="G339" s="11">
        <f>F339/E339</f>
        <v>1.0378663540445487</v>
      </c>
      <c r="H339" s="1">
        <v>1</v>
      </c>
      <c r="I339" s="330">
        <v>1</v>
      </c>
    </row>
    <row r="340" spans="1:12" ht="75" x14ac:dyDescent="0.25">
      <c r="A340" s="2">
        <v>2</v>
      </c>
      <c r="B340" s="15" t="s">
        <v>336</v>
      </c>
      <c r="C340" s="2" t="s">
        <v>92</v>
      </c>
      <c r="D340" s="2"/>
      <c r="E340" s="2">
        <v>340</v>
      </c>
      <c r="F340" s="2">
        <v>342</v>
      </c>
      <c r="G340" s="11">
        <f t="shared" ref="G340:G356" si="19">F340/E340</f>
        <v>1.0058823529411764</v>
      </c>
      <c r="H340" s="1">
        <v>1</v>
      </c>
      <c r="I340" s="330"/>
    </row>
    <row r="341" spans="1:12" x14ac:dyDescent="0.25">
      <c r="A341" s="2">
        <v>3</v>
      </c>
      <c r="B341" s="15" t="s">
        <v>337</v>
      </c>
      <c r="C341" s="2" t="s">
        <v>92</v>
      </c>
      <c r="D341" s="2">
        <v>7530</v>
      </c>
      <c r="E341" s="2">
        <v>7530</v>
      </c>
      <c r="F341" s="2">
        <v>7683</v>
      </c>
      <c r="G341" s="11">
        <f t="shared" si="19"/>
        <v>1.0203187250996015</v>
      </c>
      <c r="H341" s="1">
        <v>1</v>
      </c>
      <c r="I341" s="330">
        <v>1</v>
      </c>
    </row>
    <row r="342" spans="1:12" ht="56.25" x14ac:dyDescent="0.25">
      <c r="A342" s="2">
        <v>4</v>
      </c>
      <c r="B342" s="15" t="s">
        <v>338</v>
      </c>
      <c r="C342" s="2" t="s">
        <v>102</v>
      </c>
      <c r="D342" s="2">
        <v>22327</v>
      </c>
      <c r="E342" s="2">
        <v>23000</v>
      </c>
      <c r="F342" s="2">
        <v>23154</v>
      </c>
      <c r="G342" s="11">
        <f t="shared" si="19"/>
        <v>1.006695652173913</v>
      </c>
      <c r="H342" s="1">
        <v>1</v>
      </c>
      <c r="I342" s="330"/>
    </row>
    <row r="343" spans="1:12" ht="56.25" x14ac:dyDescent="0.25">
      <c r="A343" s="2">
        <v>5</v>
      </c>
      <c r="B343" s="15" t="s">
        <v>339</v>
      </c>
      <c r="C343" s="2" t="s">
        <v>92</v>
      </c>
      <c r="D343" s="2">
        <v>950</v>
      </c>
      <c r="E343" s="2">
        <v>970</v>
      </c>
      <c r="F343" s="2">
        <v>1029</v>
      </c>
      <c r="G343" s="11">
        <f t="shared" si="19"/>
        <v>1.0608247422680412</v>
      </c>
      <c r="H343" s="1">
        <v>1</v>
      </c>
      <c r="I343" s="330"/>
    </row>
    <row r="344" spans="1:12" ht="56.25" x14ac:dyDescent="0.25">
      <c r="A344" s="2">
        <v>6</v>
      </c>
      <c r="B344" s="15" t="s">
        <v>340</v>
      </c>
      <c r="C344" s="2" t="s">
        <v>92</v>
      </c>
      <c r="D344" s="2">
        <v>1400</v>
      </c>
      <c r="E344" s="2">
        <v>1400</v>
      </c>
      <c r="F344" s="2">
        <v>1400</v>
      </c>
      <c r="G344" s="11">
        <f t="shared" si="19"/>
        <v>1</v>
      </c>
      <c r="H344" s="1">
        <v>1</v>
      </c>
      <c r="I344" s="330"/>
    </row>
    <row r="345" spans="1:12" ht="56.25" x14ac:dyDescent="0.25">
      <c r="A345" s="2">
        <v>7</v>
      </c>
      <c r="B345" s="15" t="s">
        <v>341</v>
      </c>
      <c r="C345" s="2" t="s">
        <v>102</v>
      </c>
      <c r="D345" s="2">
        <v>32000</v>
      </c>
      <c r="E345" s="2">
        <v>32500</v>
      </c>
      <c r="F345" s="2">
        <v>32500</v>
      </c>
      <c r="G345" s="11">
        <f t="shared" si="19"/>
        <v>1</v>
      </c>
      <c r="H345" s="1">
        <v>1</v>
      </c>
      <c r="I345" s="330"/>
    </row>
    <row r="346" spans="1:12" ht="56.25" x14ac:dyDescent="0.25">
      <c r="A346" s="3">
        <v>8</v>
      </c>
      <c r="B346" s="15" t="s">
        <v>342</v>
      </c>
      <c r="C346" s="2" t="s">
        <v>92</v>
      </c>
      <c r="D346" s="2">
        <v>420</v>
      </c>
      <c r="E346" s="2">
        <v>540</v>
      </c>
      <c r="F346" s="2">
        <v>576</v>
      </c>
      <c r="G346" s="11">
        <f t="shared" si="19"/>
        <v>1.0666666666666667</v>
      </c>
      <c r="H346" s="1">
        <v>1</v>
      </c>
      <c r="I346" s="1">
        <v>1</v>
      </c>
    </row>
    <row r="347" spans="1:12" ht="93.75" x14ac:dyDescent="0.25">
      <c r="A347" s="3">
        <v>9</v>
      </c>
      <c r="B347" s="15" t="s">
        <v>343</v>
      </c>
      <c r="C347" s="2" t="s">
        <v>102</v>
      </c>
      <c r="D347" s="2"/>
      <c r="E347" s="2">
        <v>100</v>
      </c>
      <c r="F347" s="2">
        <v>105</v>
      </c>
      <c r="G347" s="11">
        <f t="shared" si="19"/>
        <v>1.05</v>
      </c>
      <c r="H347" s="1">
        <v>1</v>
      </c>
      <c r="I347" s="1">
        <v>1</v>
      </c>
    </row>
    <row r="348" spans="1:12" ht="56.25" x14ac:dyDescent="0.25">
      <c r="A348" s="3">
        <v>10</v>
      </c>
      <c r="B348" s="15" t="s">
        <v>344</v>
      </c>
      <c r="C348" s="2" t="s">
        <v>92</v>
      </c>
      <c r="D348" s="2"/>
      <c r="E348" s="2">
        <v>100</v>
      </c>
      <c r="F348" s="2">
        <v>110</v>
      </c>
      <c r="G348" s="11">
        <f t="shared" si="19"/>
        <v>1.1000000000000001</v>
      </c>
      <c r="H348" s="1">
        <v>1</v>
      </c>
      <c r="I348" s="330">
        <v>1</v>
      </c>
    </row>
    <row r="349" spans="1:12" ht="56.25" x14ac:dyDescent="0.25">
      <c r="A349" s="3">
        <v>11</v>
      </c>
      <c r="B349" s="15" t="s">
        <v>345</v>
      </c>
      <c r="C349" s="2" t="s">
        <v>31</v>
      </c>
      <c r="D349" s="2"/>
      <c r="E349" s="2">
        <v>16.5</v>
      </c>
      <c r="F349" s="2">
        <v>16.5</v>
      </c>
      <c r="G349" s="11">
        <f t="shared" si="19"/>
        <v>1</v>
      </c>
      <c r="H349" s="1">
        <v>1</v>
      </c>
      <c r="I349" s="330"/>
    </row>
    <row r="350" spans="1:12" ht="75" x14ac:dyDescent="0.25">
      <c r="A350" s="3">
        <v>12</v>
      </c>
      <c r="B350" s="15" t="s">
        <v>346</v>
      </c>
      <c r="C350" s="2" t="s">
        <v>153</v>
      </c>
      <c r="D350" s="2">
        <v>140</v>
      </c>
      <c r="E350" s="2">
        <v>200</v>
      </c>
      <c r="F350" s="2">
        <v>288</v>
      </c>
      <c r="G350" s="11">
        <f t="shared" si="19"/>
        <v>1.44</v>
      </c>
      <c r="H350" s="1">
        <v>1</v>
      </c>
      <c r="I350" s="330">
        <v>1</v>
      </c>
    </row>
    <row r="351" spans="1:12" ht="56.25" x14ac:dyDescent="0.25">
      <c r="A351" s="3">
        <v>13</v>
      </c>
      <c r="B351" s="15" t="s">
        <v>347</v>
      </c>
      <c r="C351" s="2" t="s">
        <v>153</v>
      </c>
      <c r="D351" s="2"/>
      <c r="E351" s="2">
        <v>10</v>
      </c>
      <c r="F351" s="2">
        <v>37</v>
      </c>
      <c r="G351" s="11">
        <f t="shared" si="19"/>
        <v>3.7</v>
      </c>
      <c r="H351" s="1">
        <v>1</v>
      </c>
      <c r="I351" s="330"/>
    </row>
    <row r="352" spans="1:12" ht="56.25" x14ac:dyDescent="0.25">
      <c r="A352" s="3">
        <v>14</v>
      </c>
      <c r="B352" s="15" t="s">
        <v>348</v>
      </c>
      <c r="C352" s="2" t="s">
        <v>92</v>
      </c>
      <c r="D352" s="2">
        <v>3532</v>
      </c>
      <c r="E352" s="2">
        <v>3500</v>
      </c>
      <c r="F352" s="2">
        <v>3535</v>
      </c>
      <c r="G352" s="11">
        <f t="shared" si="19"/>
        <v>1.01</v>
      </c>
      <c r="H352" s="1">
        <v>1</v>
      </c>
      <c r="I352" s="330">
        <v>1</v>
      </c>
    </row>
    <row r="353" spans="1:12" ht="75" x14ac:dyDescent="0.25">
      <c r="A353" s="3">
        <v>15</v>
      </c>
      <c r="B353" s="15" t="s">
        <v>349</v>
      </c>
      <c r="C353" s="2" t="s">
        <v>102</v>
      </c>
      <c r="D353" s="2">
        <v>43971</v>
      </c>
      <c r="E353" s="2">
        <v>45000</v>
      </c>
      <c r="F353" s="2">
        <v>49896</v>
      </c>
      <c r="G353" s="11">
        <f t="shared" si="19"/>
        <v>1.1088</v>
      </c>
      <c r="H353" s="1">
        <v>1</v>
      </c>
      <c r="I353" s="330"/>
    </row>
    <row r="354" spans="1:12" ht="37.5" x14ac:dyDescent="0.25">
      <c r="A354" s="3">
        <v>16</v>
      </c>
      <c r="B354" s="15" t="s">
        <v>350</v>
      </c>
      <c r="C354" s="2" t="s">
        <v>92</v>
      </c>
      <c r="D354" s="2">
        <v>135</v>
      </c>
      <c r="E354" s="2">
        <v>132</v>
      </c>
      <c r="F354" s="2">
        <v>135</v>
      </c>
      <c r="G354" s="11">
        <f t="shared" si="19"/>
        <v>1.0227272727272727</v>
      </c>
      <c r="H354" s="1">
        <v>1</v>
      </c>
      <c r="I354" s="330"/>
    </row>
    <row r="355" spans="1:12" ht="56.25" x14ac:dyDescent="0.25">
      <c r="A355" s="3">
        <v>17</v>
      </c>
      <c r="B355" s="15" t="s">
        <v>351</v>
      </c>
      <c r="C355" s="2" t="s">
        <v>102</v>
      </c>
      <c r="D355" s="2">
        <v>2049</v>
      </c>
      <c r="E355" s="2">
        <v>2000</v>
      </c>
      <c r="F355" s="2">
        <v>2004</v>
      </c>
      <c r="G355" s="11">
        <f t="shared" si="19"/>
        <v>1.002</v>
      </c>
      <c r="H355" s="1">
        <v>1</v>
      </c>
      <c r="I355" s="330"/>
    </row>
    <row r="356" spans="1:12" ht="93.75" x14ac:dyDescent="0.25">
      <c r="A356" s="3">
        <v>18</v>
      </c>
      <c r="B356" s="15" t="s">
        <v>352</v>
      </c>
      <c r="C356" s="2" t="s">
        <v>92</v>
      </c>
      <c r="D356" s="2">
        <v>4868</v>
      </c>
      <c r="E356" s="2">
        <v>3000</v>
      </c>
      <c r="F356" s="2">
        <v>4474</v>
      </c>
      <c r="G356" s="11">
        <f t="shared" si="19"/>
        <v>1.4913333333333334</v>
      </c>
      <c r="H356" s="1">
        <v>1</v>
      </c>
      <c r="I356" s="330"/>
    </row>
    <row r="357" spans="1:12" ht="56.25" customHeight="1" x14ac:dyDescent="0.25">
      <c r="A357" s="338" t="s">
        <v>22</v>
      </c>
      <c r="B357" s="339"/>
      <c r="C357" s="339"/>
      <c r="D357" s="339"/>
      <c r="E357" s="339"/>
      <c r="F357" s="340"/>
    </row>
    <row r="358" spans="1:12" x14ac:dyDescent="0.25">
      <c r="A358" s="3"/>
      <c r="B358" s="3"/>
      <c r="C358" s="3"/>
      <c r="D358" s="3"/>
      <c r="E358" s="3"/>
      <c r="F358" s="3"/>
    </row>
    <row r="359" spans="1:12" x14ac:dyDescent="0.25">
      <c r="A359" s="3"/>
      <c r="B359" s="3"/>
      <c r="C359" s="3"/>
      <c r="D359" s="3"/>
      <c r="E359" s="3"/>
      <c r="F359" s="3"/>
    </row>
    <row r="360" spans="1:12" x14ac:dyDescent="0.25">
      <c r="A360" s="3"/>
      <c r="B360" s="3"/>
      <c r="C360" s="3"/>
      <c r="D360" s="3"/>
      <c r="E360" s="3"/>
      <c r="F360" s="3"/>
    </row>
    <row r="361" spans="1:12" x14ac:dyDescent="0.25">
      <c r="A361" s="3"/>
      <c r="B361" s="3"/>
      <c r="C361" s="3"/>
      <c r="D361" s="3"/>
      <c r="E361" s="3"/>
      <c r="F361" s="3"/>
    </row>
    <row r="362" spans="1:12" x14ac:dyDescent="0.25">
      <c r="A362" s="3"/>
      <c r="B362" s="3"/>
      <c r="C362" s="3"/>
      <c r="D362" s="3"/>
      <c r="E362" s="3"/>
      <c r="F362" s="3"/>
    </row>
    <row r="363" spans="1:12" x14ac:dyDescent="0.25">
      <c r="A363" s="3"/>
      <c r="B363" s="3"/>
      <c r="C363" s="3"/>
      <c r="D363" s="3"/>
      <c r="E363" s="3"/>
      <c r="F363" s="3"/>
    </row>
    <row r="364" spans="1:12" x14ac:dyDescent="0.25">
      <c r="A364" s="3"/>
      <c r="B364" s="3"/>
      <c r="C364" s="3"/>
      <c r="D364" s="3"/>
      <c r="E364" s="3"/>
      <c r="F364" s="3"/>
    </row>
    <row r="365" spans="1:12" x14ac:dyDescent="0.25">
      <c r="A365" s="3"/>
      <c r="B365" s="3"/>
      <c r="C365" s="3"/>
      <c r="D365" s="3"/>
      <c r="E365" s="3"/>
      <c r="F365" s="3"/>
    </row>
    <row r="366" spans="1:12" x14ac:dyDescent="0.25">
      <c r="A366" s="3"/>
      <c r="B366" s="3"/>
      <c r="C366" s="3"/>
      <c r="D366" s="3"/>
      <c r="E366" s="3"/>
      <c r="F366" s="3"/>
    </row>
    <row r="367" spans="1:12" ht="55.5" customHeight="1" x14ac:dyDescent="0.25">
      <c r="A367" s="332" t="s">
        <v>23</v>
      </c>
      <c r="B367" s="333"/>
      <c r="C367" s="333"/>
      <c r="D367" s="333"/>
      <c r="E367" s="333"/>
      <c r="F367" s="334"/>
      <c r="G367" s="86" t="s">
        <v>420</v>
      </c>
      <c r="H367" s="125">
        <f>SUM(H368:H372)/5</f>
        <v>0.99600000000000011</v>
      </c>
      <c r="I367" s="1">
        <v>1</v>
      </c>
      <c r="J367" s="11">
        <f>[1]Лист1!$F$315</f>
        <v>0.94507494329231767</v>
      </c>
      <c r="K367" s="125">
        <f>I367/J367</f>
        <v>1.0581171441455661</v>
      </c>
      <c r="L367" s="126">
        <f>H367*K367</f>
        <v>1.0538846755689839</v>
      </c>
    </row>
    <row r="368" spans="1:12" ht="56.25" x14ac:dyDescent="0.25">
      <c r="A368" s="3">
        <v>1</v>
      </c>
      <c r="B368" s="15" t="s">
        <v>393</v>
      </c>
      <c r="C368" s="2" t="s">
        <v>31</v>
      </c>
      <c r="D368" s="3">
        <v>36.89</v>
      </c>
      <c r="E368" s="3">
        <v>30.18</v>
      </c>
      <c r="F368" s="3">
        <v>30.66</v>
      </c>
      <c r="G368" s="93">
        <f>E368/F368</f>
        <v>0.98434442270058709</v>
      </c>
      <c r="H368" s="1">
        <v>0.98</v>
      </c>
    </row>
    <row r="369" spans="1:12" ht="56.25" x14ac:dyDescent="0.25">
      <c r="A369" s="3">
        <v>2</v>
      </c>
      <c r="B369" s="15" t="s">
        <v>394</v>
      </c>
      <c r="C369" s="2" t="s">
        <v>398</v>
      </c>
      <c r="D369" s="3">
        <v>0.17299999999999999</v>
      </c>
      <c r="E369" s="3">
        <v>0.187</v>
      </c>
      <c r="F369" s="3">
        <v>0.18099999999999999</v>
      </c>
      <c r="G369" s="93">
        <f>E369/F369</f>
        <v>1.0331491712707184</v>
      </c>
      <c r="H369" s="1">
        <v>1</v>
      </c>
    </row>
    <row r="370" spans="1:12" ht="56.25" x14ac:dyDescent="0.25">
      <c r="A370" s="3">
        <v>3</v>
      </c>
      <c r="B370" s="15" t="s">
        <v>395</v>
      </c>
      <c r="C370" s="2" t="s">
        <v>399</v>
      </c>
      <c r="D370" s="3">
        <v>155.6</v>
      </c>
      <c r="E370" s="3">
        <v>156.5</v>
      </c>
      <c r="F370" s="3">
        <v>156.6</v>
      </c>
      <c r="G370" s="93">
        <f>E370/F370</f>
        <v>0.99936143039591319</v>
      </c>
      <c r="H370" s="1">
        <v>1</v>
      </c>
    </row>
    <row r="371" spans="1:12" ht="75" x14ac:dyDescent="0.25">
      <c r="A371" s="3">
        <v>4</v>
      </c>
      <c r="B371" s="15" t="s">
        <v>396</v>
      </c>
      <c r="C371" s="2" t="s">
        <v>400</v>
      </c>
      <c r="D371" s="3">
        <v>15.3</v>
      </c>
      <c r="E371" s="92">
        <v>15</v>
      </c>
      <c r="F371" s="3">
        <v>12.3</v>
      </c>
      <c r="G371" s="93">
        <f>E371/F371</f>
        <v>1.2195121951219512</v>
      </c>
      <c r="H371" s="1">
        <v>1</v>
      </c>
    </row>
    <row r="372" spans="1:12" ht="56.25" x14ac:dyDescent="0.25">
      <c r="A372" s="3">
        <v>5</v>
      </c>
      <c r="B372" s="15" t="s">
        <v>397</v>
      </c>
      <c r="C372" s="2" t="s">
        <v>31</v>
      </c>
      <c r="D372" s="3">
        <v>8.5399999999999991</v>
      </c>
      <c r="E372" s="3">
        <v>8.5399999999999991</v>
      </c>
      <c r="F372" s="3">
        <v>8.5399999999999991</v>
      </c>
      <c r="G372" s="93">
        <f>E372/F372</f>
        <v>1</v>
      </c>
      <c r="H372" s="1">
        <v>1</v>
      </c>
    </row>
    <row r="373" spans="1:12" ht="72" customHeight="1" x14ac:dyDescent="0.25">
      <c r="A373" s="332" t="s">
        <v>488</v>
      </c>
      <c r="B373" s="333"/>
      <c r="C373" s="333"/>
      <c r="D373" s="333"/>
      <c r="E373" s="333"/>
      <c r="F373" s="334"/>
      <c r="G373" s="86" t="s">
        <v>499</v>
      </c>
      <c r="H373" s="125">
        <f>(SUM(H374:H380))/7</f>
        <v>1</v>
      </c>
      <c r="I373" s="1">
        <f>5/5</f>
        <v>1</v>
      </c>
      <c r="J373" s="1">
        <v>1</v>
      </c>
      <c r="K373" s="1">
        <f>I373/J373</f>
        <v>1</v>
      </c>
      <c r="L373" s="87">
        <f>H373*K373</f>
        <v>1</v>
      </c>
    </row>
    <row r="374" spans="1:12" ht="123" customHeight="1" x14ac:dyDescent="0.25">
      <c r="A374" s="355">
        <v>1</v>
      </c>
      <c r="B374" s="76" t="s">
        <v>491</v>
      </c>
      <c r="C374" s="3" t="s">
        <v>497</v>
      </c>
      <c r="D374" s="3"/>
      <c r="E374" s="3">
        <v>90</v>
      </c>
      <c r="F374" s="3">
        <v>91</v>
      </c>
      <c r="G374" s="11">
        <f>F374/E374</f>
        <v>1.0111111111111111</v>
      </c>
      <c r="H374" s="1">
        <v>1</v>
      </c>
      <c r="I374" s="358">
        <f>(H374+H375+H376)/3</f>
        <v>1</v>
      </c>
    </row>
    <row r="375" spans="1:12" ht="75" x14ac:dyDescent="0.25">
      <c r="A375" s="356"/>
      <c r="B375" s="76" t="s">
        <v>489</v>
      </c>
      <c r="C375" s="3" t="s">
        <v>497</v>
      </c>
      <c r="D375" s="3"/>
      <c r="E375" s="3">
        <v>2</v>
      </c>
      <c r="F375" s="3">
        <v>10</v>
      </c>
      <c r="G375" s="137">
        <f>F375/E375</f>
        <v>5</v>
      </c>
      <c r="H375" s="1">
        <v>1</v>
      </c>
      <c r="I375" s="358"/>
    </row>
    <row r="376" spans="1:12" ht="93.75" x14ac:dyDescent="0.25">
      <c r="A376" s="357"/>
      <c r="B376" s="76" t="s">
        <v>490</v>
      </c>
      <c r="C376" s="3" t="s">
        <v>497</v>
      </c>
      <c r="D376" s="3"/>
      <c r="E376" s="3">
        <v>3</v>
      </c>
      <c r="F376" s="3">
        <v>34.299999999999997</v>
      </c>
      <c r="G376" s="137">
        <f>F376/E376</f>
        <v>11.433333333333332</v>
      </c>
      <c r="H376" s="1">
        <v>1</v>
      </c>
      <c r="I376" s="358"/>
    </row>
    <row r="377" spans="1:12" ht="56.25" x14ac:dyDescent="0.25">
      <c r="A377" s="3">
        <v>2</v>
      </c>
      <c r="B377" s="76" t="s">
        <v>495</v>
      </c>
      <c r="C377" s="3" t="s">
        <v>497</v>
      </c>
      <c r="D377" s="3"/>
      <c r="E377" s="3">
        <v>86</v>
      </c>
      <c r="F377" s="3">
        <v>89</v>
      </c>
      <c r="G377" s="137">
        <f t="shared" ref="G377:G380" si="20">F377/E377</f>
        <v>1.0348837209302326</v>
      </c>
      <c r="H377" s="1">
        <v>1</v>
      </c>
      <c r="I377" s="1">
        <v>1</v>
      </c>
    </row>
    <row r="378" spans="1:12" ht="75" x14ac:dyDescent="0.25">
      <c r="A378" s="3">
        <v>3</v>
      </c>
      <c r="B378" s="76" t="s">
        <v>494</v>
      </c>
      <c r="C378" s="2" t="s">
        <v>496</v>
      </c>
      <c r="D378" s="3"/>
      <c r="E378" s="3">
        <v>6</v>
      </c>
      <c r="F378" s="3">
        <v>6.8</v>
      </c>
      <c r="G378" s="137">
        <f t="shared" si="20"/>
        <v>1.1333333333333333</v>
      </c>
      <c r="H378" s="1">
        <v>1</v>
      </c>
      <c r="I378" s="1">
        <v>1</v>
      </c>
    </row>
    <row r="379" spans="1:12" ht="47.25" customHeight="1" x14ac:dyDescent="0.25">
      <c r="A379" s="3">
        <v>4</v>
      </c>
      <c r="B379" s="76" t="s">
        <v>493</v>
      </c>
      <c r="C379" s="3" t="s">
        <v>497</v>
      </c>
      <c r="D379" s="3"/>
      <c r="E379" s="3">
        <v>20</v>
      </c>
      <c r="F379" s="3">
        <v>20</v>
      </c>
      <c r="G379" s="137">
        <f t="shared" si="20"/>
        <v>1</v>
      </c>
      <c r="H379" s="1">
        <v>1</v>
      </c>
      <c r="I379" s="1">
        <v>1</v>
      </c>
    </row>
    <row r="380" spans="1:12" ht="93.75" x14ac:dyDescent="0.25">
      <c r="A380" s="3">
        <v>5</v>
      </c>
      <c r="B380" s="76" t="s">
        <v>492</v>
      </c>
      <c r="C380" s="2" t="s">
        <v>498</v>
      </c>
      <c r="D380" s="3"/>
      <c r="E380" s="3">
        <v>100</v>
      </c>
      <c r="F380" s="3">
        <v>100</v>
      </c>
      <c r="G380" s="137">
        <f t="shared" si="20"/>
        <v>1</v>
      </c>
      <c r="H380" s="1">
        <v>1</v>
      </c>
      <c r="I380" s="1">
        <v>1</v>
      </c>
    </row>
    <row r="381" spans="1:12" ht="94.5" customHeight="1" x14ac:dyDescent="0.25">
      <c r="A381" s="359" t="s">
        <v>500</v>
      </c>
      <c r="B381" s="360"/>
      <c r="C381" s="360"/>
      <c r="D381" s="360"/>
      <c r="E381" s="360"/>
      <c r="F381" s="360"/>
      <c r="G381" s="360"/>
    </row>
    <row r="382" spans="1:12" x14ac:dyDescent="0.25">
      <c r="A382" s="3"/>
      <c r="B382" s="3"/>
      <c r="C382" s="3"/>
      <c r="D382" s="3"/>
      <c r="E382" s="3"/>
      <c r="F382" s="3"/>
    </row>
    <row r="383" spans="1:12" x14ac:dyDescent="0.25">
      <c r="A383" s="3"/>
      <c r="B383" s="3"/>
      <c r="C383" s="3"/>
      <c r="D383" s="3"/>
      <c r="E383" s="3"/>
      <c r="F383" s="3"/>
    </row>
    <row r="384" spans="1:12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</sheetData>
  <mergeCells count="86">
    <mergeCell ref="A373:F373"/>
    <mergeCell ref="A374:A376"/>
    <mergeCell ref="I374:I376"/>
    <mergeCell ref="A381:G381"/>
    <mergeCell ref="J275:P275"/>
    <mergeCell ref="I352:I356"/>
    <mergeCell ref="I350:I351"/>
    <mergeCell ref="I348:I349"/>
    <mergeCell ref="I339:I340"/>
    <mergeCell ref="I341:I345"/>
    <mergeCell ref="I328:I330"/>
    <mergeCell ref="I43:I46"/>
    <mergeCell ref="I47:I49"/>
    <mergeCell ref="I50:I51"/>
    <mergeCell ref="I55:I56"/>
    <mergeCell ref="J48:K48"/>
    <mergeCell ref="I64:I66"/>
    <mergeCell ref="I147:I148"/>
    <mergeCell ref="I149:I150"/>
    <mergeCell ref="I151:I152"/>
    <mergeCell ref="I153:I154"/>
    <mergeCell ref="I73:I74"/>
    <mergeCell ref="I79:I81"/>
    <mergeCell ref="I86:I87"/>
    <mergeCell ref="I89:I90"/>
    <mergeCell ref="I97:I98"/>
    <mergeCell ref="I155:I157"/>
    <mergeCell ref="I230:I231"/>
    <mergeCell ref="I232:I234"/>
    <mergeCell ref="I197:I201"/>
    <mergeCell ref="I163:I169"/>
    <mergeCell ref="I228:I229"/>
    <mergeCell ref="A159:F159"/>
    <mergeCell ref="A196:F196"/>
    <mergeCell ref="A217:F217"/>
    <mergeCell ref="A235:F235"/>
    <mergeCell ref="I191:I193"/>
    <mergeCell ref="I194:I195"/>
    <mergeCell ref="I220:I222"/>
    <mergeCell ref="I223:I225"/>
    <mergeCell ref="I226:I227"/>
    <mergeCell ref="I170:I171"/>
    <mergeCell ref="I180:I181"/>
    <mergeCell ref="I183:I184"/>
    <mergeCell ref="I187:I188"/>
    <mergeCell ref="I189:I190"/>
    <mergeCell ref="I176:I179"/>
    <mergeCell ref="A255:F255"/>
    <mergeCell ref="A172:F172"/>
    <mergeCell ref="A241:A243"/>
    <mergeCell ref="A245:A248"/>
    <mergeCell ref="A367:F367"/>
    <mergeCell ref="A278:F278"/>
    <mergeCell ref="A287:F287"/>
    <mergeCell ref="A301:F301"/>
    <mergeCell ref="A318:F318"/>
    <mergeCell ref="A331:F331"/>
    <mergeCell ref="A338:F338"/>
    <mergeCell ref="A357:F357"/>
    <mergeCell ref="A249:A251"/>
    <mergeCell ref="A253:A254"/>
    <mergeCell ref="A271:F271"/>
    <mergeCell ref="G2:G4"/>
    <mergeCell ref="A1:F1"/>
    <mergeCell ref="D2:F2"/>
    <mergeCell ref="E3:F3"/>
    <mergeCell ref="A2:A4"/>
    <mergeCell ref="B2:B4"/>
    <mergeCell ref="C2:C4"/>
    <mergeCell ref="D3:D4"/>
    <mergeCell ref="A5:F5"/>
    <mergeCell ref="A42:F42"/>
    <mergeCell ref="A62:F62"/>
    <mergeCell ref="A106:F106"/>
    <mergeCell ref="A145:F145"/>
    <mergeCell ref="I241:I243"/>
    <mergeCell ref="I245:I248"/>
    <mergeCell ref="I253:I254"/>
    <mergeCell ref="I249:I251"/>
    <mergeCell ref="I256:I257"/>
    <mergeCell ref="I273:I274"/>
    <mergeCell ref="I276:I277"/>
    <mergeCell ref="I326:I327"/>
    <mergeCell ref="I303:I304"/>
    <mergeCell ref="I305:I306"/>
    <mergeCell ref="I296:I298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9"/>
  <sheetViews>
    <sheetView view="pageBreakPreview" zoomScale="60" zoomScaleNormal="100" workbookViewId="0">
      <pane ySplit="4" topLeftCell="A381" activePane="bottomLeft" state="frozen"/>
      <selection pane="bottomLeft" activeCell="H107" sqref="H107"/>
    </sheetView>
  </sheetViews>
  <sheetFormatPr defaultRowHeight="18.75" x14ac:dyDescent="0.25"/>
  <cols>
    <col min="1" max="1" width="8.5703125" style="138" customWidth="1"/>
    <col min="2" max="2" width="40.5703125" style="138" customWidth="1"/>
    <col min="3" max="3" width="13.5703125" style="138" customWidth="1"/>
    <col min="4" max="4" width="16.140625" style="138" customWidth="1"/>
    <col min="5" max="5" width="12.85546875" style="138" customWidth="1"/>
    <col min="6" max="6" width="12" style="138" customWidth="1"/>
    <col min="7" max="7" width="15.7109375" style="139" customWidth="1"/>
    <col min="8" max="8" width="10.140625" style="138" customWidth="1"/>
    <col min="9" max="9" width="11.85546875" style="138" customWidth="1"/>
    <col min="10" max="10" width="12.7109375" style="138" customWidth="1"/>
    <col min="11" max="11" width="11.42578125" style="138" customWidth="1"/>
    <col min="12" max="12" width="13.85546875" style="138" bestFit="1" customWidth="1"/>
    <col min="13" max="16384" width="9.140625" style="138"/>
  </cols>
  <sheetData>
    <row r="1" spans="1:12" ht="78.75" customHeight="1" x14ac:dyDescent="0.25">
      <c r="A1" s="344" t="s">
        <v>501</v>
      </c>
      <c r="B1" s="344"/>
      <c r="C1" s="344"/>
      <c r="D1" s="344"/>
      <c r="E1" s="344"/>
      <c r="F1" s="344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348" t="s">
        <v>0</v>
      </c>
      <c r="B2" s="348" t="s">
        <v>1</v>
      </c>
      <c r="C2" s="348" t="s">
        <v>2</v>
      </c>
      <c r="D2" s="345" t="s">
        <v>3</v>
      </c>
      <c r="E2" s="346"/>
      <c r="F2" s="347"/>
      <c r="G2" s="341" t="s">
        <v>538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349"/>
      <c r="B3" s="349"/>
      <c r="C3" s="349"/>
      <c r="D3" s="348" t="s">
        <v>239</v>
      </c>
      <c r="E3" s="345" t="s">
        <v>4</v>
      </c>
      <c r="F3" s="347"/>
      <c r="G3" s="342"/>
      <c r="H3" s="80"/>
      <c r="I3" s="80"/>
      <c r="J3" s="80"/>
      <c r="K3" s="80"/>
      <c r="L3" s="81"/>
    </row>
    <row r="4" spans="1:12" ht="132" customHeight="1" x14ac:dyDescent="0.25">
      <c r="A4" s="350"/>
      <c r="B4" s="350"/>
      <c r="C4" s="350"/>
      <c r="D4" s="350"/>
      <c r="E4" s="2" t="s">
        <v>5</v>
      </c>
      <c r="F4" s="2" t="s">
        <v>6</v>
      </c>
      <c r="G4" s="343"/>
      <c r="J4" s="138" t="s">
        <v>401</v>
      </c>
    </row>
    <row r="5" spans="1:12" ht="36.75" customHeight="1" x14ac:dyDescent="0.25">
      <c r="A5" s="332" t="s">
        <v>7</v>
      </c>
      <c r="B5" s="333"/>
      <c r="C5" s="333"/>
      <c r="D5" s="333"/>
      <c r="E5" s="333"/>
      <c r="F5" s="334"/>
      <c r="G5" s="86" t="s">
        <v>420</v>
      </c>
      <c r="H5" s="125">
        <f>SUM(H6:H41)/36</f>
        <v>1</v>
      </c>
      <c r="I5" s="138">
        <f>32/32</f>
        <v>1</v>
      </c>
      <c r="J5" s="125">
        <f>[2]Лист1!$F$5</f>
        <v>0.9900193110428861</v>
      </c>
      <c r="K5" s="125">
        <f>I5/J5</f>
        <v>1.0100813073500559</v>
      </c>
      <c r="L5" s="87">
        <f>H5*K5</f>
        <v>1.0100813073500559</v>
      </c>
    </row>
    <row r="6" spans="1:12" ht="56.25" x14ac:dyDescent="0.25">
      <c r="A6" s="8">
        <v>1</v>
      </c>
      <c r="B6" s="5" t="s">
        <v>24</v>
      </c>
      <c r="C6" s="239" t="s">
        <v>599</v>
      </c>
      <c r="D6" s="8">
        <v>5.8</v>
      </c>
      <c r="E6" s="9">
        <v>5.8</v>
      </c>
      <c r="F6" s="9">
        <v>5.8</v>
      </c>
      <c r="G6" s="139">
        <f>F6/E6</f>
        <v>1</v>
      </c>
      <c r="H6" s="138">
        <v>1</v>
      </c>
      <c r="I6" s="138">
        <v>1</v>
      </c>
    </row>
    <row r="7" spans="1:12" ht="56.25" x14ac:dyDescent="0.25">
      <c r="A7" s="8">
        <v>2</v>
      </c>
      <c r="B7" s="5" t="s">
        <v>26</v>
      </c>
      <c r="C7" s="239" t="s">
        <v>599</v>
      </c>
      <c r="D7" s="8">
        <v>7.6</v>
      </c>
      <c r="E7" s="9">
        <v>7.6</v>
      </c>
      <c r="F7" s="9">
        <v>7.6</v>
      </c>
      <c r="G7" s="139">
        <f t="shared" ref="G7:G41" si="0">F7/E7</f>
        <v>1</v>
      </c>
      <c r="H7" s="138">
        <v>1</v>
      </c>
      <c r="I7" s="138">
        <v>1</v>
      </c>
    </row>
    <row r="8" spans="1:12" ht="112.5" customHeight="1" x14ac:dyDescent="0.25">
      <c r="A8" s="8">
        <v>3</v>
      </c>
      <c r="B8" s="5" t="s">
        <v>27</v>
      </c>
      <c r="C8" s="239" t="s">
        <v>599</v>
      </c>
      <c r="D8" s="8">
        <v>7.1</v>
      </c>
      <c r="E8" s="9">
        <v>7.1</v>
      </c>
      <c r="F8" s="9">
        <v>7.1</v>
      </c>
      <c r="G8" s="139">
        <f t="shared" si="0"/>
        <v>1</v>
      </c>
      <c r="H8" s="138">
        <v>1</v>
      </c>
      <c r="I8" s="138">
        <v>1</v>
      </c>
    </row>
    <row r="9" spans="1:12" ht="56.25" x14ac:dyDescent="0.25">
      <c r="A9" s="2">
        <v>4</v>
      </c>
      <c r="B9" s="5" t="s">
        <v>28</v>
      </c>
      <c r="C9" s="239" t="s">
        <v>599</v>
      </c>
      <c r="D9" s="8">
        <v>0.2</v>
      </c>
      <c r="E9" s="9">
        <v>0.1</v>
      </c>
      <c r="F9" s="9">
        <v>0.1</v>
      </c>
      <c r="G9" s="139">
        <f t="shared" si="0"/>
        <v>1</v>
      </c>
      <c r="H9" s="138">
        <v>1</v>
      </c>
      <c r="I9" s="138">
        <v>1</v>
      </c>
    </row>
    <row r="10" spans="1:12" ht="56.25" x14ac:dyDescent="0.25">
      <c r="A10" s="2">
        <v>5</v>
      </c>
      <c r="B10" s="5" t="s">
        <v>29</v>
      </c>
      <c r="C10" s="239" t="s">
        <v>599</v>
      </c>
      <c r="D10" s="8">
        <v>18.7</v>
      </c>
      <c r="E10" s="9">
        <v>19.600000000000001</v>
      </c>
      <c r="F10" s="9">
        <v>19.600000000000001</v>
      </c>
      <c r="G10" s="125">
        <f t="shared" si="0"/>
        <v>1</v>
      </c>
      <c r="H10" s="138">
        <v>1</v>
      </c>
      <c r="I10" s="330">
        <v>1</v>
      </c>
    </row>
    <row r="11" spans="1:12" ht="39" customHeight="1" x14ac:dyDescent="0.25">
      <c r="A11" s="2">
        <v>6</v>
      </c>
      <c r="B11" s="5" t="s">
        <v>30</v>
      </c>
      <c r="C11" s="8" t="s">
        <v>554</v>
      </c>
      <c r="D11" s="8">
        <v>47</v>
      </c>
      <c r="E11" s="9">
        <v>44.8</v>
      </c>
      <c r="F11" s="9">
        <v>52</v>
      </c>
      <c r="G11" s="139">
        <f t="shared" si="0"/>
        <v>1.1607142857142858</v>
      </c>
      <c r="H11" s="138">
        <v>1</v>
      </c>
      <c r="I11" s="330"/>
    </row>
    <row r="12" spans="1:12" ht="38.25" customHeight="1" x14ac:dyDescent="0.25">
      <c r="A12" s="2">
        <v>7</v>
      </c>
      <c r="B12" s="5" t="s">
        <v>32</v>
      </c>
      <c r="C12" s="8" t="s">
        <v>600</v>
      </c>
      <c r="D12" s="8">
        <v>0.2</v>
      </c>
      <c r="E12" s="9">
        <v>0.2</v>
      </c>
      <c r="F12" s="9">
        <v>0.3</v>
      </c>
      <c r="G12" s="139">
        <f t="shared" si="0"/>
        <v>1.4999999999999998</v>
      </c>
      <c r="H12" s="138">
        <v>1</v>
      </c>
      <c r="I12" s="138">
        <v>1</v>
      </c>
    </row>
    <row r="13" spans="1:12" ht="150" x14ac:dyDescent="0.25">
      <c r="A13" s="2">
        <v>8</v>
      </c>
      <c r="B13" s="5" t="s">
        <v>34</v>
      </c>
      <c r="C13" s="8" t="s">
        <v>601</v>
      </c>
      <c r="D13" s="8">
        <v>15.7</v>
      </c>
      <c r="E13" s="9">
        <v>14.6</v>
      </c>
      <c r="F13" s="9">
        <v>18.899999999999999</v>
      </c>
      <c r="G13" s="139">
        <f t="shared" si="0"/>
        <v>1.2945205479452053</v>
      </c>
      <c r="H13" s="138">
        <v>1</v>
      </c>
      <c r="I13" s="138">
        <v>1</v>
      </c>
    </row>
    <row r="14" spans="1:12" ht="56.25" x14ac:dyDescent="0.25">
      <c r="A14" s="2">
        <v>9</v>
      </c>
      <c r="B14" s="5" t="s">
        <v>36</v>
      </c>
      <c r="C14" s="239" t="s">
        <v>599</v>
      </c>
      <c r="D14" s="8">
        <v>11.3</v>
      </c>
      <c r="E14" s="9">
        <v>11</v>
      </c>
      <c r="F14" s="9">
        <v>11</v>
      </c>
      <c r="G14" s="139">
        <f t="shared" si="0"/>
        <v>1</v>
      </c>
      <c r="H14" s="138">
        <v>1</v>
      </c>
      <c r="I14" s="138">
        <v>1</v>
      </c>
    </row>
    <row r="15" spans="1:12" ht="58.5" customHeight="1" x14ac:dyDescent="0.25">
      <c r="A15" s="2">
        <v>10</v>
      </c>
      <c r="B15" s="5" t="s">
        <v>37</v>
      </c>
      <c r="C15" s="239" t="s">
        <v>599</v>
      </c>
      <c r="D15" s="9">
        <v>1</v>
      </c>
      <c r="E15" s="9">
        <v>1</v>
      </c>
      <c r="F15" s="9">
        <v>5</v>
      </c>
      <c r="G15" s="139">
        <f t="shared" si="0"/>
        <v>5</v>
      </c>
      <c r="H15" s="138">
        <v>1</v>
      </c>
      <c r="I15" s="138">
        <v>1</v>
      </c>
    </row>
    <row r="16" spans="1:12" ht="56.25" x14ac:dyDescent="0.25">
      <c r="A16" s="2">
        <v>11</v>
      </c>
      <c r="B16" s="5" t="s">
        <v>38</v>
      </c>
      <c r="C16" s="239" t="s">
        <v>599</v>
      </c>
      <c r="D16" s="8">
        <v>11.8</v>
      </c>
      <c r="E16" s="9">
        <v>11</v>
      </c>
      <c r="F16" s="9">
        <v>11</v>
      </c>
      <c r="G16" s="139">
        <f t="shared" si="0"/>
        <v>1</v>
      </c>
      <c r="H16" s="138">
        <v>1</v>
      </c>
      <c r="I16" s="138">
        <v>1</v>
      </c>
    </row>
    <row r="17" spans="1:9" ht="75" x14ac:dyDescent="0.25">
      <c r="A17" s="2">
        <v>12</v>
      </c>
      <c r="B17" s="5" t="s">
        <v>39</v>
      </c>
      <c r="C17" s="239" t="s">
        <v>599</v>
      </c>
      <c r="D17" s="8">
        <v>3.8</v>
      </c>
      <c r="E17" s="9">
        <v>2.2999999999999998</v>
      </c>
      <c r="F17" s="9">
        <v>2.2999999999999998</v>
      </c>
      <c r="G17" s="139">
        <f t="shared" si="0"/>
        <v>1</v>
      </c>
      <c r="H17" s="138">
        <v>1</v>
      </c>
      <c r="I17" s="138">
        <v>1</v>
      </c>
    </row>
    <row r="18" spans="1:9" ht="56.25" customHeight="1" x14ac:dyDescent="0.25">
      <c r="A18" s="2">
        <v>13</v>
      </c>
      <c r="B18" s="5" t="s">
        <v>40</v>
      </c>
      <c r="C18" s="8" t="s">
        <v>600</v>
      </c>
      <c r="D18" s="8">
        <v>8.1</v>
      </c>
      <c r="E18" s="9">
        <v>8.1</v>
      </c>
      <c r="F18" s="9">
        <v>8.5</v>
      </c>
      <c r="G18" s="139">
        <f t="shared" si="0"/>
        <v>1.0493827160493827</v>
      </c>
      <c r="H18" s="138">
        <v>1</v>
      </c>
      <c r="I18" s="138">
        <v>1</v>
      </c>
    </row>
    <row r="19" spans="1:9" ht="55.5" customHeight="1" x14ac:dyDescent="0.25">
      <c r="A19" s="2">
        <v>14</v>
      </c>
      <c r="B19" s="5" t="s">
        <v>41</v>
      </c>
      <c r="C19" s="8" t="s">
        <v>554</v>
      </c>
      <c r="D19" s="8">
        <v>11.5</v>
      </c>
      <c r="E19" s="9">
        <v>17.399999999999999</v>
      </c>
      <c r="F19" s="9">
        <v>17.399999999999999</v>
      </c>
      <c r="G19" s="125">
        <f t="shared" si="0"/>
        <v>1</v>
      </c>
      <c r="H19" s="138">
        <v>1</v>
      </c>
      <c r="I19" s="138">
        <v>1</v>
      </c>
    </row>
    <row r="20" spans="1:9" ht="75" x14ac:dyDescent="0.25">
      <c r="A20" s="2">
        <v>15</v>
      </c>
      <c r="B20" s="5" t="s">
        <v>42</v>
      </c>
      <c r="C20" s="8" t="s">
        <v>600</v>
      </c>
      <c r="D20" s="8">
        <v>0.31</v>
      </c>
      <c r="E20" s="143">
        <v>0.32</v>
      </c>
      <c r="F20" s="143">
        <v>0.32</v>
      </c>
      <c r="G20" s="125">
        <f t="shared" si="0"/>
        <v>1</v>
      </c>
      <c r="H20" s="138">
        <v>1</v>
      </c>
      <c r="I20" s="138">
        <v>1</v>
      </c>
    </row>
    <row r="21" spans="1:9" ht="167.25" customHeight="1" x14ac:dyDescent="0.25">
      <c r="A21" s="2">
        <v>16</v>
      </c>
      <c r="B21" s="5" t="s">
        <v>43</v>
      </c>
      <c r="C21" s="239" t="s">
        <v>599</v>
      </c>
      <c r="D21" s="8">
        <v>1.4</v>
      </c>
      <c r="E21" s="9">
        <v>0</v>
      </c>
      <c r="F21" s="9">
        <v>0</v>
      </c>
      <c r="G21" s="139" t="e">
        <f t="shared" si="0"/>
        <v>#DIV/0!</v>
      </c>
      <c r="H21" s="138">
        <v>1</v>
      </c>
      <c r="I21" s="138">
        <v>1</v>
      </c>
    </row>
    <row r="22" spans="1:9" ht="56.25" x14ac:dyDescent="0.25">
      <c r="A22" s="2">
        <v>17</v>
      </c>
      <c r="B22" s="5" t="s">
        <v>44</v>
      </c>
      <c r="C22" s="239" t="s">
        <v>599</v>
      </c>
      <c r="D22" s="8">
        <v>1.6</v>
      </c>
      <c r="E22" s="9">
        <v>1.3</v>
      </c>
      <c r="F22" s="9">
        <v>1.3</v>
      </c>
      <c r="G22" s="139">
        <f t="shared" si="0"/>
        <v>1</v>
      </c>
      <c r="H22" s="138">
        <v>1</v>
      </c>
      <c r="I22" s="138">
        <v>1</v>
      </c>
    </row>
    <row r="23" spans="1:9" ht="75" x14ac:dyDescent="0.25">
      <c r="A23" s="2">
        <v>18</v>
      </c>
      <c r="B23" s="5" t="s">
        <v>45</v>
      </c>
      <c r="C23" s="239" t="s">
        <v>599</v>
      </c>
      <c r="D23" s="8">
        <v>1.5</v>
      </c>
      <c r="E23" s="9">
        <v>1.5</v>
      </c>
      <c r="F23" s="9">
        <v>1.5</v>
      </c>
      <c r="G23" s="139">
        <f t="shared" si="0"/>
        <v>1</v>
      </c>
      <c r="H23" s="138">
        <v>1</v>
      </c>
      <c r="I23" s="138">
        <v>1</v>
      </c>
    </row>
    <row r="24" spans="1:9" ht="114" customHeight="1" x14ac:dyDescent="0.25">
      <c r="A24" s="2">
        <v>19</v>
      </c>
      <c r="B24" s="5" t="s">
        <v>46</v>
      </c>
      <c r="C24" s="239" t="s">
        <v>599</v>
      </c>
      <c r="D24" s="8">
        <v>6.9</v>
      </c>
      <c r="E24" s="9">
        <v>6.1</v>
      </c>
      <c r="F24" s="9">
        <v>6.1</v>
      </c>
      <c r="G24" s="139">
        <f t="shared" si="0"/>
        <v>1</v>
      </c>
      <c r="H24" s="138">
        <v>1</v>
      </c>
      <c r="I24" s="138">
        <v>1</v>
      </c>
    </row>
    <row r="25" spans="1:9" ht="56.25" x14ac:dyDescent="0.25">
      <c r="A25" s="2">
        <v>20</v>
      </c>
      <c r="B25" s="5" t="s">
        <v>47</v>
      </c>
      <c r="C25" s="8" t="s">
        <v>601</v>
      </c>
      <c r="D25" s="8">
        <v>0.9</v>
      </c>
      <c r="E25" s="9">
        <v>0.9</v>
      </c>
      <c r="F25" s="9">
        <v>0.9</v>
      </c>
      <c r="G25" s="139">
        <f t="shared" si="0"/>
        <v>1</v>
      </c>
      <c r="H25" s="138">
        <v>1</v>
      </c>
      <c r="I25" s="138">
        <v>1</v>
      </c>
    </row>
    <row r="26" spans="1:9" ht="131.25" customHeight="1" x14ac:dyDescent="0.25">
      <c r="A26" s="2">
        <v>21</v>
      </c>
      <c r="B26" s="5" t="s">
        <v>48</v>
      </c>
      <c r="C26" s="239" t="s">
        <v>599</v>
      </c>
      <c r="D26" s="8">
        <v>2.2000000000000002</v>
      </c>
      <c r="E26" s="9">
        <v>2.2000000000000002</v>
      </c>
      <c r="F26" s="9">
        <v>3.4</v>
      </c>
      <c r="G26" s="139">
        <f t="shared" si="0"/>
        <v>1.5454545454545452</v>
      </c>
      <c r="H26" s="138">
        <v>1</v>
      </c>
      <c r="I26" s="138">
        <v>1</v>
      </c>
    </row>
    <row r="27" spans="1:9" ht="75" x14ac:dyDescent="0.25">
      <c r="A27" s="2">
        <v>22</v>
      </c>
      <c r="B27" s="5" t="s">
        <v>49</v>
      </c>
      <c r="C27" s="8" t="s">
        <v>600</v>
      </c>
      <c r="D27" s="8">
        <v>0.04</v>
      </c>
      <c r="E27" s="143">
        <v>0.04</v>
      </c>
      <c r="F27" s="143">
        <v>0.05</v>
      </c>
      <c r="G27" s="139">
        <f t="shared" si="0"/>
        <v>1.25</v>
      </c>
      <c r="H27" s="138">
        <v>1</v>
      </c>
      <c r="I27" s="138">
        <v>1</v>
      </c>
    </row>
    <row r="28" spans="1:9" ht="75" x14ac:dyDescent="0.25">
      <c r="A28" s="2">
        <v>23</v>
      </c>
      <c r="B28" s="5" t="s">
        <v>50</v>
      </c>
      <c r="C28" s="239" t="s">
        <v>600</v>
      </c>
      <c r="D28" s="8">
        <v>1.6</v>
      </c>
      <c r="E28" s="9">
        <v>1.6</v>
      </c>
      <c r="F28" s="9">
        <v>1.6</v>
      </c>
      <c r="G28" s="139">
        <f t="shared" si="0"/>
        <v>1</v>
      </c>
      <c r="H28" s="138">
        <v>1</v>
      </c>
      <c r="I28" s="138">
        <v>1</v>
      </c>
    </row>
    <row r="29" spans="1:9" ht="112.5" x14ac:dyDescent="0.25">
      <c r="A29" s="2">
        <v>24</v>
      </c>
      <c r="B29" s="5" t="s">
        <v>51</v>
      </c>
      <c r="C29" s="239" t="s">
        <v>599</v>
      </c>
      <c r="D29" s="8">
        <v>5.9</v>
      </c>
      <c r="E29" s="9">
        <v>4.9000000000000004</v>
      </c>
      <c r="F29" s="9">
        <v>4.9000000000000004</v>
      </c>
      <c r="G29" s="139">
        <f t="shared" si="0"/>
        <v>1</v>
      </c>
      <c r="H29" s="138">
        <v>1</v>
      </c>
      <c r="I29" s="138">
        <v>1</v>
      </c>
    </row>
    <row r="30" spans="1:9" ht="223.5" customHeight="1" x14ac:dyDescent="0.25">
      <c r="A30" s="2">
        <v>25</v>
      </c>
      <c r="B30" s="5" t="s">
        <v>52</v>
      </c>
      <c r="C30" s="8" t="s">
        <v>601</v>
      </c>
      <c r="D30" s="8">
        <v>39.200000000000003</v>
      </c>
      <c r="E30" s="9">
        <v>40</v>
      </c>
      <c r="F30" s="9">
        <v>40</v>
      </c>
      <c r="G30" s="125">
        <f t="shared" si="0"/>
        <v>1</v>
      </c>
      <c r="H30" s="138">
        <v>1</v>
      </c>
      <c r="I30" s="138">
        <v>1</v>
      </c>
    </row>
    <row r="31" spans="1:9" ht="93.75" x14ac:dyDescent="0.25">
      <c r="A31" s="2">
        <v>26</v>
      </c>
      <c r="B31" s="5" t="s">
        <v>53</v>
      </c>
      <c r="C31" s="8" t="s">
        <v>600</v>
      </c>
      <c r="D31" s="8">
        <v>0.3</v>
      </c>
      <c r="E31" s="9">
        <v>0.3</v>
      </c>
      <c r="F31" s="9">
        <v>0.3</v>
      </c>
      <c r="G31" s="139">
        <f t="shared" si="0"/>
        <v>1</v>
      </c>
      <c r="H31" s="138">
        <v>1</v>
      </c>
      <c r="I31" s="138">
        <v>1</v>
      </c>
    </row>
    <row r="32" spans="1:9" ht="150" x14ac:dyDescent="0.25">
      <c r="A32" s="2">
        <v>27</v>
      </c>
      <c r="B32" s="5" t="s">
        <v>54</v>
      </c>
      <c r="C32" s="8" t="s">
        <v>601</v>
      </c>
      <c r="D32" s="8">
        <v>15.7</v>
      </c>
      <c r="E32" s="9">
        <v>14.6</v>
      </c>
      <c r="F32" s="9">
        <v>18.899999999999999</v>
      </c>
      <c r="G32" s="139">
        <f t="shared" si="0"/>
        <v>1.2945205479452053</v>
      </c>
      <c r="H32" s="138">
        <v>1</v>
      </c>
      <c r="I32" s="138">
        <v>1</v>
      </c>
    </row>
    <row r="33" spans="1:12" ht="206.25" x14ac:dyDescent="0.25">
      <c r="A33" s="2">
        <v>28</v>
      </c>
      <c r="B33" s="5" t="s">
        <v>55</v>
      </c>
      <c r="C33" s="8" t="s">
        <v>554</v>
      </c>
      <c r="D33" s="8">
        <v>100</v>
      </c>
      <c r="E33" s="9">
        <v>100</v>
      </c>
      <c r="F33" s="9">
        <v>100</v>
      </c>
      <c r="G33" s="139">
        <f t="shared" si="0"/>
        <v>1</v>
      </c>
      <c r="H33" s="138">
        <v>1</v>
      </c>
      <c r="I33" s="330">
        <v>1</v>
      </c>
    </row>
    <row r="34" spans="1:12" ht="75" x14ac:dyDescent="0.25">
      <c r="A34" s="2">
        <v>29</v>
      </c>
      <c r="B34" s="5" t="s">
        <v>56</v>
      </c>
      <c r="C34" s="8" t="s">
        <v>600</v>
      </c>
      <c r="D34" s="8">
        <v>6.7</v>
      </c>
      <c r="E34" s="9">
        <v>6</v>
      </c>
      <c r="F34" s="9">
        <v>6.7</v>
      </c>
      <c r="G34" s="139">
        <f t="shared" si="0"/>
        <v>1.1166666666666667</v>
      </c>
      <c r="H34" s="138">
        <v>1</v>
      </c>
      <c r="I34" s="330"/>
    </row>
    <row r="35" spans="1:12" ht="74.25" customHeight="1" x14ac:dyDescent="0.25">
      <c r="A35" s="2">
        <v>30</v>
      </c>
      <c r="B35" s="6" t="s">
        <v>57</v>
      </c>
      <c r="C35" s="8" t="s">
        <v>554</v>
      </c>
      <c r="D35" s="8">
        <v>64.400000000000006</v>
      </c>
      <c r="E35" s="9">
        <v>65.7</v>
      </c>
      <c r="F35" s="9">
        <v>66.3</v>
      </c>
      <c r="G35" s="139">
        <f t="shared" si="0"/>
        <v>1.0091324200913241</v>
      </c>
      <c r="H35" s="138">
        <v>1</v>
      </c>
      <c r="I35" s="330"/>
    </row>
    <row r="36" spans="1:12" ht="56.25" x14ac:dyDescent="0.25">
      <c r="A36" s="2">
        <v>31</v>
      </c>
      <c r="B36" s="5" t="s">
        <v>58</v>
      </c>
      <c r="C36" s="8" t="s">
        <v>600</v>
      </c>
      <c r="D36" s="8">
        <v>0.64</v>
      </c>
      <c r="E36" s="9">
        <v>0.6</v>
      </c>
      <c r="F36" s="9">
        <v>0.6</v>
      </c>
      <c r="G36" s="125">
        <f t="shared" si="0"/>
        <v>1</v>
      </c>
      <c r="H36" s="138">
        <v>1</v>
      </c>
      <c r="I36" s="330">
        <v>1</v>
      </c>
    </row>
    <row r="37" spans="1:12" ht="37.5" x14ac:dyDescent="0.25">
      <c r="A37" s="2">
        <v>32</v>
      </c>
      <c r="B37" s="5" t="s">
        <v>502</v>
      </c>
      <c r="C37" s="8" t="s">
        <v>601</v>
      </c>
      <c r="D37" s="8"/>
      <c r="E37" s="9">
        <v>12</v>
      </c>
      <c r="F37" s="9">
        <v>12.5</v>
      </c>
      <c r="G37" s="139">
        <f t="shared" si="0"/>
        <v>1.0416666666666667</v>
      </c>
      <c r="H37" s="138">
        <v>1</v>
      </c>
      <c r="I37" s="330"/>
    </row>
    <row r="38" spans="1:12" ht="93.75" x14ac:dyDescent="0.25">
      <c r="A38" s="2">
        <v>33</v>
      </c>
      <c r="B38" s="7" t="s">
        <v>60</v>
      </c>
      <c r="C38" s="8" t="s">
        <v>602</v>
      </c>
      <c r="D38" s="8">
        <v>65</v>
      </c>
      <c r="E38" s="9">
        <v>60</v>
      </c>
      <c r="F38" s="9">
        <v>60</v>
      </c>
      <c r="G38" s="139">
        <f t="shared" si="0"/>
        <v>1</v>
      </c>
      <c r="H38" s="138">
        <v>1</v>
      </c>
      <c r="I38" s="138">
        <v>1</v>
      </c>
    </row>
    <row r="39" spans="1:12" ht="93.75" x14ac:dyDescent="0.25">
      <c r="A39" s="2">
        <v>34</v>
      </c>
      <c r="B39" s="5" t="s">
        <v>62</v>
      </c>
      <c r="C39" s="8" t="s">
        <v>554</v>
      </c>
      <c r="D39" s="8">
        <v>100</v>
      </c>
      <c r="E39" s="9">
        <v>100</v>
      </c>
      <c r="F39" s="9">
        <v>100</v>
      </c>
      <c r="G39" s="139">
        <f t="shared" si="0"/>
        <v>1</v>
      </c>
      <c r="H39" s="138">
        <v>1</v>
      </c>
      <c r="I39" s="138">
        <v>1</v>
      </c>
    </row>
    <row r="40" spans="1:12" ht="112.5" x14ac:dyDescent="0.25">
      <c r="A40" s="3">
        <v>35</v>
      </c>
      <c r="B40" s="5" t="s">
        <v>63</v>
      </c>
      <c r="C40" s="239" t="s">
        <v>554</v>
      </c>
      <c r="D40" s="8">
        <v>17.7</v>
      </c>
      <c r="E40" s="9">
        <v>17.399999999999999</v>
      </c>
      <c r="F40" s="9">
        <v>17.7</v>
      </c>
      <c r="G40" s="139">
        <f t="shared" si="0"/>
        <v>1.017241379310345</v>
      </c>
      <c r="H40" s="138">
        <v>1</v>
      </c>
      <c r="I40" s="138">
        <v>1</v>
      </c>
    </row>
    <row r="41" spans="1:12" ht="75.75" customHeight="1" x14ac:dyDescent="0.25">
      <c r="A41" s="3">
        <v>36</v>
      </c>
      <c r="B41" s="5" t="s">
        <v>64</v>
      </c>
      <c r="C41" s="239" t="s">
        <v>554</v>
      </c>
      <c r="D41" s="8">
        <v>98.7</v>
      </c>
      <c r="E41" s="9">
        <v>96</v>
      </c>
      <c r="F41" s="9">
        <v>99</v>
      </c>
      <c r="G41" s="139">
        <f t="shared" si="0"/>
        <v>1.03125</v>
      </c>
      <c r="H41" s="138">
        <v>1</v>
      </c>
      <c r="I41" s="138">
        <v>1</v>
      </c>
    </row>
    <row r="42" spans="1:12" ht="41.25" x14ac:dyDescent="0.25">
      <c r="A42" s="370" t="s">
        <v>8</v>
      </c>
      <c r="B42" s="371"/>
      <c r="C42" s="371"/>
      <c r="D42" s="371"/>
      <c r="E42" s="371"/>
      <c r="F42" s="372"/>
      <c r="G42" s="157" t="s">
        <v>511</v>
      </c>
      <c r="H42" s="125">
        <f>(SUM(H43:H66))/24</f>
        <v>0.99833333333333341</v>
      </c>
      <c r="I42" s="139">
        <f>25/25</f>
        <v>1</v>
      </c>
      <c r="J42" s="139">
        <f>[2]Лист1!$F$35</f>
        <v>0.96609234337951166</v>
      </c>
      <c r="K42" s="125">
        <f>I42/J42</f>
        <v>1.0350977386922198</v>
      </c>
      <c r="L42" s="87">
        <f>H42*K42</f>
        <v>1.0333725757943995</v>
      </c>
    </row>
    <row r="43" spans="1:12" ht="150" x14ac:dyDescent="0.25">
      <c r="A43" s="53">
        <v>1</v>
      </c>
      <c r="B43" s="5" t="s">
        <v>66</v>
      </c>
      <c r="C43" s="239" t="s">
        <v>554</v>
      </c>
      <c r="D43" s="53">
        <v>100</v>
      </c>
      <c r="E43" s="53">
        <v>100</v>
      </c>
      <c r="F43" s="53">
        <v>100</v>
      </c>
      <c r="G43" s="147">
        <f>F43/E43</f>
        <v>1</v>
      </c>
      <c r="H43" s="138">
        <v>1</v>
      </c>
      <c r="I43" s="330">
        <v>1</v>
      </c>
    </row>
    <row r="44" spans="1:12" ht="150" x14ac:dyDescent="0.25">
      <c r="A44" s="53">
        <v>2</v>
      </c>
      <c r="B44" s="5" t="s">
        <v>67</v>
      </c>
      <c r="C44" s="239" t="s">
        <v>554</v>
      </c>
      <c r="D44" s="146">
        <v>75.3</v>
      </c>
      <c r="E44" s="53">
        <v>74.3</v>
      </c>
      <c r="F44" s="53">
        <v>77.599999999999994</v>
      </c>
      <c r="G44" s="147">
        <f t="shared" ref="G44:G141" si="1">F44/E44</f>
        <v>1.044414535666218</v>
      </c>
      <c r="H44" s="138">
        <v>1</v>
      </c>
      <c r="I44" s="330"/>
    </row>
    <row r="45" spans="1:12" ht="131.25" x14ac:dyDescent="0.25">
      <c r="A45" s="53">
        <v>3</v>
      </c>
      <c r="B45" s="5" t="s">
        <v>68</v>
      </c>
      <c r="C45" s="239" t="s">
        <v>554</v>
      </c>
      <c r="D45" s="146">
        <v>100</v>
      </c>
      <c r="E45" s="53">
        <v>100</v>
      </c>
      <c r="F45" s="53">
        <v>100</v>
      </c>
      <c r="G45" s="147">
        <f t="shared" si="1"/>
        <v>1</v>
      </c>
      <c r="H45" s="138">
        <v>1</v>
      </c>
      <c r="I45" s="330"/>
    </row>
    <row r="46" spans="1:12" ht="149.25" customHeight="1" x14ac:dyDescent="0.25">
      <c r="A46" s="53">
        <v>4</v>
      </c>
      <c r="B46" s="5" t="s">
        <v>69</v>
      </c>
      <c r="C46" s="239" t="s">
        <v>554</v>
      </c>
      <c r="D46" s="53">
        <v>95.5</v>
      </c>
      <c r="E46" s="53">
        <v>100</v>
      </c>
      <c r="F46" s="53">
        <v>100.8</v>
      </c>
      <c r="G46" s="147">
        <f t="shared" si="1"/>
        <v>1.008</v>
      </c>
      <c r="H46" s="138">
        <v>1</v>
      </c>
      <c r="I46" s="330"/>
    </row>
    <row r="47" spans="1:12" ht="206.25" x14ac:dyDescent="0.25">
      <c r="A47" s="53">
        <v>5</v>
      </c>
      <c r="B47" s="5" t="s">
        <v>70</v>
      </c>
      <c r="C47" s="53" t="s">
        <v>71</v>
      </c>
      <c r="D47" s="53">
        <v>1.77</v>
      </c>
      <c r="E47" s="53">
        <v>1.4</v>
      </c>
      <c r="F47" s="53">
        <v>1.35</v>
      </c>
      <c r="G47" s="148">
        <f>E47/F47</f>
        <v>1.037037037037037</v>
      </c>
      <c r="H47" s="138">
        <v>1</v>
      </c>
      <c r="I47" s="358">
        <f>((H47+H48+H49)/3)*2</f>
        <v>1.9933333333333334</v>
      </c>
    </row>
    <row r="48" spans="1:12" ht="206.25" x14ac:dyDescent="0.25">
      <c r="A48" s="53">
        <v>6</v>
      </c>
      <c r="B48" s="5" t="s">
        <v>72</v>
      </c>
      <c r="C48" s="53" t="s">
        <v>31</v>
      </c>
      <c r="D48" s="53">
        <v>0.7</v>
      </c>
      <c r="E48" s="53">
        <v>1.1000000000000001</v>
      </c>
      <c r="F48" s="53">
        <v>0.5</v>
      </c>
      <c r="G48" s="148">
        <f>E48/F48</f>
        <v>2.2000000000000002</v>
      </c>
      <c r="H48" s="138">
        <v>1</v>
      </c>
      <c r="I48" s="358"/>
      <c r="J48" s="354" t="s">
        <v>486</v>
      </c>
      <c r="K48" s="354"/>
    </row>
    <row r="49" spans="1:9" ht="113.25" customHeight="1" x14ac:dyDescent="0.25">
      <c r="A49" s="53">
        <v>7</v>
      </c>
      <c r="B49" s="5" t="s">
        <v>73</v>
      </c>
      <c r="C49" s="53" t="s">
        <v>554</v>
      </c>
      <c r="D49" s="53">
        <v>99.7</v>
      </c>
      <c r="E49" s="53">
        <v>100</v>
      </c>
      <c r="F49" s="53">
        <v>99.1</v>
      </c>
      <c r="G49" s="147">
        <f t="shared" si="1"/>
        <v>0.99099999999999999</v>
      </c>
      <c r="H49" s="138">
        <v>0.99</v>
      </c>
      <c r="I49" s="358"/>
    </row>
    <row r="50" spans="1:9" ht="148.5" customHeight="1" x14ac:dyDescent="0.25">
      <c r="A50" s="53">
        <v>8</v>
      </c>
      <c r="B50" s="5" t="s">
        <v>74</v>
      </c>
      <c r="C50" s="53" t="s">
        <v>554</v>
      </c>
      <c r="D50" s="53">
        <v>50.7</v>
      </c>
      <c r="E50" s="53">
        <v>45</v>
      </c>
      <c r="F50" s="53">
        <v>48.4</v>
      </c>
      <c r="G50" s="147">
        <f t="shared" si="1"/>
        <v>1.0755555555555556</v>
      </c>
      <c r="H50" s="138">
        <v>1</v>
      </c>
      <c r="I50" s="330">
        <v>1</v>
      </c>
    </row>
    <row r="51" spans="1:9" ht="129.75" customHeight="1" x14ac:dyDescent="0.25">
      <c r="A51" s="53">
        <v>9</v>
      </c>
      <c r="B51" s="5" t="s">
        <v>75</v>
      </c>
      <c r="C51" s="53" t="s">
        <v>554</v>
      </c>
      <c r="D51" s="53">
        <v>101.7</v>
      </c>
      <c r="E51" s="53">
        <v>100</v>
      </c>
      <c r="F51" s="53">
        <v>97.3</v>
      </c>
      <c r="G51" s="147">
        <f t="shared" si="1"/>
        <v>0.97299999999999998</v>
      </c>
      <c r="H51" s="138">
        <v>0.97</v>
      </c>
      <c r="I51" s="330"/>
    </row>
    <row r="52" spans="1:9" ht="228.75" customHeight="1" x14ac:dyDescent="0.25">
      <c r="A52" s="53">
        <v>10</v>
      </c>
      <c r="B52" s="5" t="s">
        <v>76</v>
      </c>
      <c r="C52" s="53" t="s">
        <v>554</v>
      </c>
      <c r="D52" s="53">
        <v>100</v>
      </c>
      <c r="E52" s="53">
        <v>100</v>
      </c>
      <c r="F52" s="53">
        <v>100</v>
      </c>
      <c r="G52" s="147">
        <f t="shared" si="1"/>
        <v>1</v>
      </c>
      <c r="H52" s="138">
        <v>1</v>
      </c>
      <c r="I52" s="138">
        <v>1</v>
      </c>
    </row>
    <row r="53" spans="1:9" ht="115.5" customHeight="1" x14ac:dyDescent="0.25">
      <c r="A53" s="53">
        <v>11</v>
      </c>
      <c r="B53" s="5" t="s">
        <v>77</v>
      </c>
      <c r="C53" s="53" t="s">
        <v>554</v>
      </c>
      <c r="D53" s="53">
        <v>97.6</v>
      </c>
      <c r="E53" s="53">
        <v>90</v>
      </c>
      <c r="F53" s="53">
        <v>90</v>
      </c>
      <c r="G53" s="147">
        <f t="shared" si="1"/>
        <v>1</v>
      </c>
      <c r="H53" s="138">
        <v>1</v>
      </c>
      <c r="I53" s="138">
        <v>1</v>
      </c>
    </row>
    <row r="54" spans="1:9" ht="225" x14ac:dyDescent="0.25">
      <c r="A54" s="53">
        <v>12</v>
      </c>
      <c r="B54" s="5" t="s">
        <v>78</v>
      </c>
      <c r="C54" s="53" t="s">
        <v>554</v>
      </c>
      <c r="D54" s="53">
        <v>97.9</v>
      </c>
      <c r="E54" s="53">
        <v>97.9</v>
      </c>
      <c r="F54" s="53">
        <v>97.9</v>
      </c>
      <c r="G54" s="147">
        <f t="shared" si="1"/>
        <v>1</v>
      </c>
      <c r="H54" s="138">
        <v>1</v>
      </c>
      <c r="I54" s="138">
        <v>2</v>
      </c>
    </row>
    <row r="55" spans="1:9" ht="225" x14ac:dyDescent="0.25">
      <c r="A55" s="53">
        <v>13</v>
      </c>
      <c r="B55" s="5" t="s">
        <v>79</v>
      </c>
      <c r="C55" s="53" t="s">
        <v>554</v>
      </c>
      <c r="D55" s="146">
        <v>73</v>
      </c>
      <c r="E55" s="146">
        <v>72</v>
      </c>
      <c r="F55" s="146">
        <v>72</v>
      </c>
      <c r="G55" s="147">
        <f t="shared" si="1"/>
        <v>1</v>
      </c>
      <c r="H55" s="138">
        <v>1</v>
      </c>
      <c r="I55" s="330">
        <v>1</v>
      </c>
    </row>
    <row r="56" spans="1:9" ht="169.5" customHeight="1" x14ac:dyDescent="0.25">
      <c r="A56" s="53">
        <v>14</v>
      </c>
      <c r="B56" s="5" t="s">
        <v>80</v>
      </c>
      <c r="C56" s="53" t="s">
        <v>554</v>
      </c>
      <c r="D56" s="53">
        <v>90</v>
      </c>
      <c r="E56" s="53">
        <v>79</v>
      </c>
      <c r="F56" s="53">
        <v>79</v>
      </c>
      <c r="G56" s="147">
        <f t="shared" si="1"/>
        <v>1</v>
      </c>
      <c r="H56" s="138">
        <v>1</v>
      </c>
      <c r="I56" s="330"/>
    </row>
    <row r="57" spans="1:9" ht="150" x14ac:dyDescent="0.25">
      <c r="A57" s="53">
        <v>15</v>
      </c>
      <c r="B57" s="128" t="s">
        <v>81</v>
      </c>
      <c r="C57" s="149" t="s">
        <v>153</v>
      </c>
      <c r="D57" s="149" t="s">
        <v>83</v>
      </c>
      <c r="E57" s="149" t="s">
        <v>505</v>
      </c>
      <c r="F57" s="149" t="s">
        <v>505</v>
      </c>
      <c r="G57" s="150">
        <v>1</v>
      </c>
      <c r="H57" s="138">
        <v>1</v>
      </c>
      <c r="I57" s="138">
        <v>1</v>
      </c>
    </row>
    <row r="58" spans="1:9" s="141" customFormat="1" ht="56.25" x14ac:dyDescent="0.25">
      <c r="A58" s="53">
        <v>16</v>
      </c>
      <c r="B58" s="128" t="s">
        <v>507</v>
      </c>
      <c r="C58" s="53" t="s">
        <v>554</v>
      </c>
      <c r="D58" s="149"/>
      <c r="E58" s="149">
        <v>100</v>
      </c>
      <c r="F58" s="149">
        <v>100</v>
      </c>
      <c r="G58" s="150">
        <f>F58/E58</f>
        <v>1</v>
      </c>
      <c r="H58" s="141">
        <v>1</v>
      </c>
      <c r="I58" s="141">
        <v>1</v>
      </c>
    </row>
    <row r="59" spans="1:9" s="141" customFormat="1" ht="131.25" x14ac:dyDescent="0.25">
      <c r="A59" s="53">
        <v>17</v>
      </c>
      <c r="B59" s="128" t="s">
        <v>506</v>
      </c>
      <c r="C59" s="53" t="s">
        <v>554</v>
      </c>
      <c r="D59" s="149"/>
      <c r="E59" s="149">
        <v>22.1</v>
      </c>
      <c r="F59" s="149">
        <v>22.1</v>
      </c>
      <c r="G59" s="150">
        <f>F59/E59</f>
        <v>1</v>
      </c>
      <c r="H59" s="141">
        <v>1</v>
      </c>
      <c r="I59" s="141">
        <v>1</v>
      </c>
    </row>
    <row r="60" spans="1:9" ht="75" x14ac:dyDescent="0.25">
      <c r="A60" s="53">
        <v>18</v>
      </c>
      <c r="B60" s="5" t="s">
        <v>84</v>
      </c>
      <c r="C60" s="53" t="s">
        <v>554</v>
      </c>
      <c r="D60" s="53">
        <v>100</v>
      </c>
      <c r="E60" s="53">
        <v>100</v>
      </c>
      <c r="F60" s="53">
        <v>100</v>
      </c>
      <c r="G60" s="147">
        <f t="shared" si="1"/>
        <v>1</v>
      </c>
      <c r="H60" s="138">
        <v>1</v>
      </c>
      <c r="I60" s="138">
        <v>2</v>
      </c>
    </row>
    <row r="61" spans="1:9" s="141" customFormat="1" ht="75" x14ac:dyDescent="0.25">
      <c r="A61" s="53">
        <v>19</v>
      </c>
      <c r="B61" s="5" t="s">
        <v>508</v>
      </c>
      <c r="C61" s="53" t="s">
        <v>554</v>
      </c>
      <c r="D61" s="53"/>
      <c r="E61" s="53">
        <v>86</v>
      </c>
      <c r="F61" s="53">
        <v>86</v>
      </c>
      <c r="G61" s="147">
        <f t="shared" si="1"/>
        <v>1</v>
      </c>
      <c r="H61" s="141">
        <v>1</v>
      </c>
      <c r="I61" s="141">
        <v>2</v>
      </c>
    </row>
    <row r="62" spans="1:9" ht="112.5" x14ac:dyDescent="0.25">
      <c r="A62" s="53">
        <v>20</v>
      </c>
      <c r="B62" s="5" t="s">
        <v>85</v>
      </c>
      <c r="C62" s="53" t="s">
        <v>554</v>
      </c>
      <c r="D62" s="53">
        <v>100</v>
      </c>
      <c r="E62" s="53">
        <v>100</v>
      </c>
      <c r="F62" s="53">
        <v>100</v>
      </c>
      <c r="G62" s="147">
        <f t="shared" si="1"/>
        <v>1</v>
      </c>
      <c r="H62" s="138">
        <v>1</v>
      </c>
      <c r="I62" s="138">
        <v>3</v>
      </c>
    </row>
    <row r="63" spans="1:9" ht="56.25" x14ac:dyDescent="0.25">
      <c r="A63" s="151">
        <v>21</v>
      </c>
      <c r="B63" s="5" t="s">
        <v>86</v>
      </c>
      <c r="C63" s="53" t="s">
        <v>554</v>
      </c>
      <c r="D63" s="53">
        <v>100</v>
      </c>
      <c r="E63" s="53">
        <v>100</v>
      </c>
      <c r="F63" s="53">
        <v>100</v>
      </c>
      <c r="G63" s="147">
        <f t="shared" si="1"/>
        <v>1</v>
      </c>
      <c r="H63" s="138">
        <v>1</v>
      </c>
      <c r="I63" s="138">
        <v>1</v>
      </c>
    </row>
    <row r="64" spans="1:9" ht="150.75" customHeight="1" x14ac:dyDescent="0.25">
      <c r="A64" s="151">
        <v>22</v>
      </c>
      <c r="B64" s="152" t="s">
        <v>88</v>
      </c>
      <c r="C64" s="53" t="s">
        <v>554</v>
      </c>
      <c r="D64" s="154">
        <v>61</v>
      </c>
      <c r="E64" s="154">
        <v>50</v>
      </c>
      <c r="F64" s="154">
        <v>50</v>
      </c>
      <c r="G64" s="147">
        <f t="shared" si="1"/>
        <v>1</v>
      </c>
      <c r="H64" s="138">
        <v>1</v>
      </c>
      <c r="I64" s="138">
        <v>3</v>
      </c>
    </row>
    <row r="65" spans="1:12" s="141" customFormat="1" ht="132" customHeight="1" x14ac:dyDescent="0.25">
      <c r="A65" s="155">
        <v>23</v>
      </c>
      <c r="B65" s="5" t="s">
        <v>509</v>
      </c>
      <c r="C65" s="53" t="s">
        <v>555</v>
      </c>
      <c r="D65" s="146"/>
      <c r="E65" s="146">
        <v>750</v>
      </c>
      <c r="F65" s="146">
        <v>1050</v>
      </c>
      <c r="G65" s="156">
        <f t="shared" si="1"/>
        <v>1.4</v>
      </c>
      <c r="H65" s="141">
        <v>1</v>
      </c>
      <c r="I65" s="141">
        <v>1</v>
      </c>
    </row>
    <row r="66" spans="1:12" s="141" customFormat="1" ht="117" customHeight="1" x14ac:dyDescent="0.25">
      <c r="A66" s="155">
        <v>24</v>
      </c>
      <c r="B66" s="5" t="s">
        <v>510</v>
      </c>
      <c r="C66" s="53" t="s">
        <v>554</v>
      </c>
      <c r="D66" s="146"/>
      <c r="E66" s="146">
        <v>71.400000000000006</v>
      </c>
      <c r="F66" s="146">
        <v>71.400000000000006</v>
      </c>
      <c r="G66" s="156">
        <f t="shared" si="1"/>
        <v>1</v>
      </c>
      <c r="H66" s="141">
        <v>1</v>
      </c>
      <c r="I66" s="141">
        <v>1</v>
      </c>
    </row>
    <row r="67" spans="1:12" ht="38.25" customHeight="1" x14ac:dyDescent="0.25">
      <c r="A67" s="380" t="s">
        <v>9</v>
      </c>
      <c r="B67" s="381"/>
      <c r="C67" s="381"/>
      <c r="D67" s="381"/>
      <c r="E67" s="381"/>
      <c r="F67" s="382"/>
      <c r="G67" s="157" t="s">
        <v>511</v>
      </c>
      <c r="H67" s="125">
        <f>SUM(H68:H106)/39</f>
        <v>0.99666666666666681</v>
      </c>
      <c r="I67" s="125">
        <f>33/34</f>
        <v>0.97058823529411764</v>
      </c>
      <c r="J67" s="139">
        <f>[2]Лист1!$F$65</f>
        <v>0.94999474632559966</v>
      </c>
      <c r="K67" s="139">
        <f>I67/J67</f>
        <v>1.0216774766893919</v>
      </c>
      <c r="L67" s="87">
        <f>H67*K67</f>
        <v>1.0182718851004273</v>
      </c>
    </row>
    <row r="68" spans="1:12" ht="37.5" x14ac:dyDescent="0.25">
      <c r="A68" s="53" t="s">
        <v>240</v>
      </c>
      <c r="B68" s="56" t="s">
        <v>241</v>
      </c>
      <c r="C68" s="53" t="s">
        <v>602</v>
      </c>
      <c r="D68" s="53">
        <v>114000</v>
      </c>
      <c r="E68" s="53">
        <v>114500</v>
      </c>
      <c r="F68" s="53">
        <v>114500</v>
      </c>
      <c r="G68" s="77">
        <f>F68/E68</f>
        <v>1</v>
      </c>
      <c r="H68" s="138">
        <v>1</v>
      </c>
      <c r="I68" s="138">
        <v>1</v>
      </c>
    </row>
    <row r="69" spans="1:12" ht="56.25" x14ac:dyDescent="0.25">
      <c r="A69" s="53" t="s">
        <v>242</v>
      </c>
      <c r="B69" s="56" t="s">
        <v>294</v>
      </c>
      <c r="C69" s="53" t="s">
        <v>554</v>
      </c>
      <c r="D69" s="53">
        <v>95.1</v>
      </c>
      <c r="E69" s="53">
        <v>95</v>
      </c>
      <c r="F69" s="53">
        <v>95.1</v>
      </c>
      <c r="G69" s="77">
        <f t="shared" ref="G69:G106" si="2">F69/E69</f>
        <v>1.0010526315789474</v>
      </c>
      <c r="H69" s="138">
        <v>1</v>
      </c>
      <c r="I69" s="330">
        <v>1</v>
      </c>
    </row>
    <row r="70" spans="1:12" ht="56.25" x14ac:dyDescent="0.25">
      <c r="A70" s="53" t="s">
        <v>243</v>
      </c>
      <c r="B70" s="56" t="s">
        <v>295</v>
      </c>
      <c r="C70" s="53" t="s">
        <v>554</v>
      </c>
      <c r="D70" s="53">
        <v>26.2</v>
      </c>
      <c r="E70" s="53">
        <v>26</v>
      </c>
      <c r="F70" s="53">
        <v>40</v>
      </c>
      <c r="G70" s="77">
        <f t="shared" si="2"/>
        <v>1.5384615384615385</v>
      </c>
      <c r="H70" s="138">
        <v>1</v>
      </c>
      <c r="I70" s="330"/>
    </row>
    <row r="71" spans="1:12" ht="37.5" x14ac:dyDescent="0.25">
      <c r="A71" s="53" t="s">
        <v>244</v>
      </c>
      <c r="B71" s="56" t="s">
        <v>296</v>
      </c>
      <c r="C71" s="53" t="s">
        <v>554</v>
      </c>
      <c r="D71" s="53">
        <v>95.9</v>
      </c>
      <c r="E71" s="53">
        <v>95</v>
      </c>
      <c r="F71" s="53">
        <v>95.9</v>
      </c>
      <c r="G71" s="77">
        <f t="shared" si="2"/>
        <v>1.0094736842105263</v>
      </c>
      <c r="H71" s="138">
        <v>1</v>
      </c>
      <c r="I71" s="330"/>
    </row>
    <row r="72" spans="1:12" ht="93.75" x14ac:dyDescent="0.25">
      <c r="A72" s="53" t="s">
        <v>245</v>
      </c>
      <c r="B72" s="56" t="s">
        <v>297</v>
      </c>
      <c r="C72" s="53" t="s">
        <v>603</v>
      </c>
      <c r="D72" s="53">
        <v>0.56999999999999995</v>
      </c>
      <c r="E72" s="53">
        <v>0.6</v>
      </c>
      <c r="F72" s="53">
        <v>0.5</v>
      </c>
      <c r="G72" s="78">
        <f>E72/F72</f>
        <v>1.2</v>
      </c>
      <c r="H72" s="138">
        <v>1</v>
      </c>
      <c r="I72" s="138">
        <v>1</v>
      </c>
    </row>
    <row r="73" spans="1:12" ht="75" x14ac:dyDescent="0.25">
      <c r="A73" s="53" t="s">
        <v>246</v>
      </c>
      <c r="B73" s="56" t="s">
        <v>298</v>
      </c>
      <c r="C73" s="53" t="s">
        <v>602</v>
      </c>
      <c r="D73" s="53">
        <v>129</v>
      </c>
      <c r="E73" s="53">
        <v>130</v>
      </c>
      <c r="F73" s="53">
        <v>131</v>
      </c>
      <c r="G73" s="77">
        <f t="shared" si="2"/>
        <v>1.0076923076923077</v>
      </c>
      <c r="H73" s="138">
        <v>1</v>
      </c>
      <c r="I73" s="138">
        <v>1</v>
      </c>
    </row>
    <row r="74" spans="1:12" ht="75" x14ac:dyDescent="0.25">
      <c r="A74" s="53" t="s">
        <v>247</v>
      </c>
      <c r="B74" s="56" t="s">
        <v>596</v>
      </c>
      <c r="C74" s="53" t="s">
        <v>602</v>
      </c>
      <c r="D74" s="53">
        <v>304</v>
      </c>
      <c r="E74" s="53">
        <v>333</v>
      </c>
      <c r="F74" s="53">
        <v>334</v>
      </c>
      <c r="G74" s="77">
        <f t="shared" si="2"/>
        <v>1.003003003003003</v>
      </c>
      <c r="H74" s="138">
        <v>1</v>
      </c>
      <c r="I74" s="138">
        <v>1</v>
      </c>
    </row>
    <row r="75" spans="1:12" ht="75" x14ac:dyDescent="0.25">
      <c r="A75" s="53" t="s">
        <v>248</v>
      </c>
      <c r="B75" s="56" t="s">
        <v>299</v>
      </c>
      <c r="C75" s="53" t="s">
        <v>555</v>
      </c>
      <c r="D75" s="53">
        <v>7437</v>
      </c>
      <c r="E75" s="53">
        <v>5104</v>
      </c>
      <c r="F75" s="53"/>
      <c r="G75" s="77">
        <f t="shared" si="2"/>
        <v>0</v>
      </c>
      <c r="H75" s="138">
        <v>1</v>
      </c>
      <c r="I75" s="138">
        <v>1</v>
      </c>
    </row>
    <row r="76" spans="1:12" ht="37.5" x14ac:dyDescent="0.25">
      <c r="A76" s="53" t="s">
        <v>249</v>
      </c>
      <c r="B76" s="56" t="s">
        <v>300</v>
      </c>
      <c r="C76" s="53" t="s">
        <v>604</v>
      </c>
      <c r="D76" s="53">
        <v>1314</v>
      </c>
      <c r="E76" s="53">
        <v>1312</v>
      </c>
      <c r="F76" s="53">
        <v>1313</v>
      </c>
      <c r="G76" s="77">
        <f t="shared" si="2"/>
        <v>1.0007621951219512</v>
      </c>
      <c r="H76" s="138">
        <v>1</v>
      </c>
      <c r="I76" s="138">
        <v>1</v>
      </c>
    </row>
    <row r="77" spans="1:12" ht="159.75" customHeight="1" x14ac:dyDescent="0.25">
      <c r="A77" s="53" t="s">
        <v>250</v>
      </c>
      <c r="B77" s="56" t="s">
        <v>503</v>
      </c>
      <c r="C77" s="53" t="s">
        <v>287</v>
      </c>
      <c r="D77" s="53">
        <v>20</v>
      </c>
      <c r="E77" s="53">
        <v>20</v>
      </c>
      <c r="F77" s="53">
        <v>15</v>
      </c>
      <c r="G77" s="78">
        <f>E77/F77</f>
        <v>1.3333333333333333</v>
      </c>
      <c r="H77" s="138">
        <v>1</v>
      </c>
      <c r="I77" s="138">
        <v>1</v>
      </c>
    </row>
    <row r="78" spans="1:12" ht="56.25" x14ac:dyDescent="0.25">
      <c r="A78" s="53" t="s">
        <v>251</v>
      </c>
      <c r="B78" s="56" t="s">
        <v>301</v>
      </c>
      <c r="C78" s="53" t="s">
        <v>605</v>
      </c>
      <c r="D78" s="53">
        <v>573.70000000000005</v>
      </c>
      <c r="E78" s="53">
        <v>585.4</v>
      </c>
      <c r="F78" s="53">
        <v>550.70000000000005</v>
      </c>
      <c r="G78" s="78">
        <f>E78/F78</f>
        <v>1.0630107136371889</v>
      </c>
      <c r="H78" s="138">
        <v>0.98</v>
      </c>
      <c r="I78" s="330">
        <f>(H78+H79)/2</f>
        <v>0.99</v>
      </c>
    </row>
    <row r="79" spans="1:12" ht="75" x14ac:dyDescent="0.25">
      <c r="A79" s="53" t="s">
        <v>252</v>
      </c>
      <c r="B79" s="56" t="s">
        <v>302</v>
      </c>
      <c r="C79" s="53" t="s">
        <v>555</v>
      </c>
      <c r="D79" s="53">
        <v>23</v>
      </c>
      <c r="E79" s="53">
        <v>0</v>
      </c>
      <c r="F79" s="53">
        <v>0</v>
      </c>
      <c r="G79" s="78" t="e">
        <f>E79/F79</f>
        <v>#DIV/0!</v>
      </c>
      <c r="H79" s="138">
        <v>1</v>
      </c>
      <c r="I79" s="330"/>
    </row>
    <row r="80" spans="1:12" ht="75" x14ac:dyDescent="0.25">
      <c r="A80" s="53" t="s">
        <v>253</v>
      </c>
      <c r="B80" s="56" t="s">
        <v>303</v>
      </c>
      <c r="C80" s="53" t="s">
        <v>555</v>
      </c>
      <c r="D80" s="53">
        <v>611</v>
      </c>
      <c r="E80" s="53">
        <v>80</v>
      </c>
      <c r="F80" s="53">
        <v>81</v>
      </c>
      <c r="G80" s="77">
        <f t="shared" si="2"/>
        <v>1.0125</v>
      </c>
      <c r="H80" s="138">
        <v>1</v>
      </c>
      <c r="I80" s="138">
        <v>1</v>
      </c>
    </row>
    <row r="81" spans="1:9" ht="93.75" x14ac:dyDescent="0.25">
      <c r="A81" s="53" t="s">
        <v>254</v>
      </c>
      <c r="B81" s="56" t="s">
        <v>304</v>
      </c>
      <c r="C81" s="53" t="s">
        <v>554</v>
      </c>
      <c r="D81" s="53">
        <v>100</v>
      </c>
      <c r="E81" s="53">
        <v>100</v>
      </c>
      <c r="F81" s="53">
        <v>100</v>
      </c>
      <c r="G81" s="77">
        <f t="shared" si="2"/>
        <v>1</v>
      </c>
      <c r="H81" s="138">
        <v>1</v>
      </c>
      <c r="I81" s="138">
        <v>1</v>
      </c>
    </row>
    <row r="82" spans="1:9" ht="78.75" customHeight="1" x14ac:dyDescent="0.25">
      <c r="A82" s="53" t="s">
        <v>255</v>
      </c>
      <c r="B82" s="56" t="s">
        <v>305</v>
      </c>
      <c r="C82" s="53" t="s">
        <v>554</v>
      </c>
      <c r="D82" s="53" t="s">
        <v>176</v>
      </c>
      <c r="E82" s="53">
        <v>90.5</v>
      </c>
      <c r="F82" s="53">
        <v>81</v>
      </c>
      <c r="G82" s="77">
        <f t="shared" si="2"/>
        <v>0.89502762430939231</v>
      </c>
      <c r="H82" s="232">
        <v>0.9</v>
      </c>
      <c r="I82" s="138">
        <v>0.9</v>
      </c>
    </row>
    <row r="83" spans="1:9" ht="56.25" x14ac:dyDescent="0.25">
      <c r="A83" s="53" t="s">
        <v>283</v>
      </c>
      <c r="B83" s="56" t="s">
        <v>306</v>
      </c>
      <c r="C83" s="53" t="s">
        <v>605</v>
      </c>
      <c r="D83" s="53">
        <v>7.6</v>
      </c>
      <c r="E83" s="53">
        <v>9.3000000000000007</v>
      </c>
      <c r="F83" s="53">
        <v>6.3</v>
      </c>
      <c r="G83" s="77">
        <f>E83/F83</f>
        <v>1.4761904761904763</v>
      </c>
      <c r="H83" s="138">
        <v>1</v>
      </c>
      <c r="I83" s="138">
        <v>1</v>
      </c>
    </row>
    <row r="84" spans="1:9" ht="78" customHeight="1" x14ac:dyDescent="0.25">
      <c r="A84" s="53" t="s">
        <v>259</v>
      </c>
      <c r="B84" s="56" t="s">
        <v>310</v>
      </c>
      <c r="C84" s="53" t="s">
        <v>606</v>
      </c>
      <c r="D84" s="53">
        <v>5.4</v>
      </c>
      <c r="E84" s="53">
        <v>6.5</v>
      </c>
      <c r="F84" s="53">
        <v>3.9</v>
      </c>
      <c r="G84" s="77">
        <f>E84/F84</f>
        <v>1.6666666666666667</v>
      </c>
      <c r="H84" s="138">
        <v>1</v>
      </c>
      <c r="I84" s="138">
        <v>1</v>
      </c>
    </row>
    <row r="85" spans="1:9" ht="37.5" x14ac:dyDescent="0.25">
      <c r="A85" s="53" t="s">
        <v>260</v>
      </c>
      <c r="B85" s="56" t="s">
        <v>311</v>
      </c>
      <c r="C85" s="53" t="s">
        <v>554</v>
      </c>
      <c r="D85" s="53">
        <v>100</v>
      </c>
      <c r="E85" s="53">
        <v>100</v>
      </c>
      <c r="F85" s="53">
        <v>100</v>
      </c>
      <c r="G85" s="77">
        <f t="shared" si="2"/>
        <v>1</v>
      </c>
      <c r="H85" s="138">
        <v>1</v>
      </c>
      <c r="I85" s="138">
        <v>1</v>
      </c>
    </row>
    <row r="86" spans="1:9" ht="60.75" customHeight="1" x14ac:dyDescent="0.25">
      <c r="A86" s="53" t="s">
        <v>261</v>
      </c>
      <c r="B86" s="56" t="s">
        <v>331</v>
      </c>
      <c r="C86" s="53" t="s">
        <v>554</v>
      </c>
      <c r="D86" s="53">
        <v>100</v>
      </c>
      <c r="E86" s="53">
        <v>100</v>
      </c>
      <c r="F86" s="53">
        <v>100</v>
      </c>
      <c r="G86" s="77">
        <f t="shared" si="2"/>
        <v>1</v>
      </c>
      <c r="H86" s="138">
        <v>1</v>
      </c>
      <c r="I86" s="138">
        <v>1</v>
      </c>
    </row>
    <row r="87" spans="1:9" ht="56.25" x14ac:dyDescent="0.25">
      <c r="A87" s="53" t="s">
        <v>262</v>
      </c>
      <c r="B87" s="56" t="s">
        <v>312</v>
      </c>
      <c r="C87" s="53" t="s">
        <v>602</v>
      </c>
      <c r="D87" s="53">
        <v>400</v>
      </c>
      <c r="E87" s="53">
        <v>440</v>
      </c>
      <c r="F87" s="53">
        <v>441</v>
      </c>
      <c r="G87" s="77">
        <f t="shared" si="2"/>
        <v>1.0022727272727272</v>
      </c>
      <c r="H87" s="138">
        <v>1</v>
      </c>
      <c r="I87" s="138">
        <v>1</v>
      </c>
    </row>
    <row r="88" spans="1:9" ht="37.5" x14ac:dyDescent="0.25">
      <c r="A88" s="53" t="s">
        <v>263</v>
      </c>
      <c r="B88" s="56" t="s">
        <v>313</v>
      </c>
      <c r="C88" s="53" t="s">
        <v>554</v>
      </c>
      <c r="D88" s="53">
        <v>100</v>
      </c>
      <c r="E88" s="53">
        <v>100</v>
      </c>
      <c r="F88" s="53">
        <v>100</v>
      </c>
      <c r="G88" s="77">
        <f t="shared" si="2"/>
        <v>1</v>
      </c>
      <c r="H88" s="138">
        <v>1</v>
      </c>
      <c r="I88" s="330">
        <v>1</v>
      </c>
    </row>
    <row r="89" spans="1:9" ht="37.5" x14ac:dyDescent="0.25">
      <c r="A89" s="53" t="s">
        <v>264</v>
      </c>
      <c r="B89" s="56" t="s">
        <v>314</v>
      </c>
      <c r="C89" s="53" t="s">
        <v>554</v>
      </c>
      <c r="D89" s="53">
        <v>100</v>
      </c>
      <c r="E89" s="53">
        <v>100</v>
      </c>
      <c r="F89" s="53">
        <v>100</v>
      </c>
      <c r="G89" s="77">
        <f t="shared" si="2"/>
        <v>1</v>
      </c>
      <c r="H89" s="138">
        <v>1</v>
      </c>
      <c r="I89" s="330"/>
    </row>
    <row r="90" spans="1:9" ht="56.25" x14ac:dyDescent="0.25">
      <c r="A90" s="53" t="s">
        <v>265</v>
      </c>
      <c r="B90" s="56" t="s">
        <v>315</v>
      </c>
      <c r="C90" s="53" t="s">
        <v>554</v>
      </c>
      <c r="D90" s="53">
        <v>68.900000000000006</v>
      </c>
      <c r="E90" s="53">
        <v>69</v>
      </c>
      <c r="F90" s="53">
        <v>80</v>
      </c>
      <c r="G90" s="77">
        <f t="shared" si="2"/>
        <v>1.1594202898550725</v>
      </c>
      <c r="H90" s="138">
        <v>1</v>
      </c>
      <c r="I90" s="138">
        <v>1</v>
      </c>
    </row>
    <row r="91" spans="1:9" ht="93.75" x14ac:dyDescent="0.25">
      <c r="A91" s="53" t="s">
        <v>266</v>
      </c>
      <c r="B91" s="56" t="s">
        <v>332</v>
      </c>
      <c r="C91" s="53" t="s">
        <v>555</v>
      </c>
      <c r="D91" s="53">
        <v>620</v>
      </c>
      <c r="E91" s="53">
        <v>650</v>
      </c>
      <c r="F91" s="53">
        <v>648</v>
      </c>
      <c r="G91" s="78">
        <f>E91/F91</f>
        <v>1.0030864197530864</v>
      </c>
      <c r="H91" s="138">
        <v>1</v>
      </c>
      <c r="I91" s="330">
        <f>(H91+H92)/2</f>
        <v>1</v>
      </c>
    </row>
    <row r="92" spans="1:9" ht="93.75" x14ac:dyDescent="0.25">
      <c r="A92" s="53" t="s">
        <v>267</v>
      </c>
      <c r="B92" s="56" t="s">
        <v>316</v>
      </c>
      <c r="C92" s="53" t="s">
        <v>555</v>
      </c>
      <c r="D92" s="53">
        <v>576</v>
      </c>
      <c r="E92" s="53">
        <v>650</v>
      </c>
      <c r="F92" s="53">
        <v>630</v>
      </c>
      <c r="G92" s="78">
        <f>E92/F92</f>
        <v>1.0317460317460319</v>
      </c>
      <c r="H92" s="138">
        <v>1</v>
      </c>
      <c r="I92" s="330"/>
    </row>
    <row r="93" spans="1:9" ht="56.25" x14ac:dyDescent="0.25">
      <c r="A93" s="53" t="s">
        <v>268</v>
      </c>
      <c r="B93" s="56" t="s">
        <v>317</v>
      </c>
      <c r="C93" s="53" t="s">
        <v>602</v>
      </c>
      <c r="D93" s="53">
        <v>136</v>
      </c>
      <c r="E93" s="53">
        <v>113</v>
      </c>
      <c r="F93" s="53">
        <v>113</v>
      </c>
      <c r="G93" s="78">
        <f>E93/F93</f>
        <v>1</v>
      </c>
      <c r="H93" s="138">
        <v>1</v>
      </c>
      <c r="I93" s="138">
        <v>1</v>
      </c>
    </row>
    <row r="94" spans="1:9" ht="56.25" x14ac:dyDescent="0.25">
      <c r="A94" s="53" t="s">
        <v>269</v>
      </c>
      <c r="B94" s="56" t="s">
        <v>318</v>
      </c>
      <c r="C94" s="53" t="s">
        <v>602</v>
      </c>
      <c r="D94" s="53">
        <v>2278</v>
      </c>
      <c r="E94" s="53">
        <v>2179</v>
      </c>
      <c r="F94" s="53">
        <v>2180</v>
      </c>
      <c r="G94" s="77">
        <f t="shared" si="2"/>
        <v>1.0004589261128958</v>
      </c>
      <c r="H94" s="138">
        <v>1</v>
      </c>
      <c r="I94" s="138">
        <v>1</v>
      </c>
    </row>
    <row r="95" spans="1:9" ht="56.25" x14ac:dyDescent="0.25">
      <c r="A95" s="53" t="s">
        <v>270</v>
      </c>
      <c r="B95" s="56" t="s">
        <v>319</v>
      </c>
      <c r="C95" s="53" t="s">
        <v>602</v>
      </c>
      <c r="D95" s="53">
        <v>420</v>
      </c>
      <c r="E95" s="53">
        <v>420</v>
      </c>
      <c r="F95" s="53">
        <v>422</v>
      </c>
      <c r="G95" s="78">
        <f>E95/F95</f>
        <v>0.99526066350710896</v>
      </c>
      <c r="H95" s="138">
        <v>1</v>
      </c>
      <c r="I95" s="138">
        <v>1</v>
      </c>
    </row>
    <row r="96" spans="1:9" ht="56.25" x14ac:dyDescent="0.25">
      <c r="A96" s="53" t="s">
        <v>271</v>
      </c>
      <c r="B96" s="56" t="s">
        <v>320</v>
      </c>
      <c r="C96" s="53" t="s">
        <v>602</v>
      </c>
      <c r="D96" s="53">
        <v>39</v>
      </c>
      <c r="E96" s="53">
        <v>47</v>
      </c>
      <c r="F96" s="53">
        <v>47</v>
      </c>
      <c r="G96" s="78">
        <f>E96/F96</f>
        <v>1</v>
      </c>
      <c r="H96" s="138">
        <v>1</v>
      </c>
      <c r="I96" s="138">
        <f>(H95+H96)/2</f>
        <v>1</v>
      </c>
    </row>
    <row r="97" spans="1:12" ht="75" x14ac:dyDescent="0.25">
      <c r="A97" s="53" t="s">
        <v>272</v>
      </c>
      <c r="B97" s="56" t="s">
        <v>321</v>
      </c>
      <c r="C97" s="53" t="s">
        <v>602</v>
      </c>
      <c r="D97" s="53">
        <v>1022</v>
      </c>
      <c r="E97" s="53">
        <v>900</v>
      </c>
      <c r="F97" s="53">
        <v>904</v>
      </c>
      <c r="G97" s="77">
        <f t="shared" si="2"/>
        <v>1.0044444444444445</v>
      </c>
      <c r="H97" s="138">
        <v>1</v>
      </c>
      <c r="I97" s="138">
        <v>1</v>
      </c>
    </row>
    <row r="98" spans="1:12" ht="37.5" x14ac:dyDescent="0.25">
      <c r="A98" s="53" t="s">
        <v>273</v>
      </c>
      <c r="B98" s="56" t="s">
        <v>322</v>
      </c>
      <c r="C98" s="53" t="s">
        <v>607</v>
      </c>
      <c r="D98" s="53">
        <v>42</v>
      </c>
      <c r="E98" s="53">
        <v>42</v>
      </c>
      <c r="F98" s="53">
        <v>41.6</v>
      </c>
      <c r="G98" s="77">
        <f t="shared" si="2"/>
        <v>0.99047619047619051</v>
      </c>
      <c r="H98" s="138">
        <v>0.99</v>
      </c>
      <c r="I98" s="138">
        <v>0.99</v>
      </c>
    </row>
    <row r="99" spans="1:12" ht="56.25" x14ac:dyDescent="0.25">
      <c r="A99" s="53" t="s">
        <v>274</v>
      </c>
      <c r="B99" s="56" t="s">
        <v>323</v>
      </c>
      <c r="C99" s="53" t="s">
        <v>607</v>
      </c>
      <c r="D99" s="53">
        <v>61.5</v>
      </c>
      <c r="E99" s="53">
        <v>62</v>
      </c>
      <c r="F99" s="53">
        <v>67.5</v>
      </c>
      <c r="G99" s="77">
        <f t="shared" si="2"/>
        <v>1.0887096774193548</v>
      </c>
      <c r="H99" s="138">
        <v>1</v>
      </c>
      <c r="I99" s="330">
        <f>(H99+H100)/2</f>
        <v>1</v>
      </c>
    </row>
    <row r="100" spans="1:12" ht="75" x14ac:dyDescent="0.25">
      <c r="A100" s="53" t="s">
        <v>275</v>
      </c>
      <c r="B100" s="56" t="s">
        <v>324</v>
      </c>
      <c r="C100" s="53" t="s">
        <v>554</v>
      </c>
      <c r="D100" s="53">
        <v>100</v>
      </c>
      <c r="E100" s="53">
        <v>100</v>
      </c>
      <c r="F100" s="53">
        <v>100</v>
      </c>
      <c r="G100" s="77">
        <f t="shared" si="2"/>
        <v>1</v>
      </c>
      <c r="H100" s="138">
        <v>1</v>
      </c>
      <c r="I100" s="330"/>
    </row>
    <row r="101" spans="1:12" ht="56.25" x14ac:dyDescent="0.25">
      <c r="A101" s="53" t="s">
        <v>277</v>
      </c>
      <c r="B101" s="56" t="s">
        <v>326</v>
      </c>
      <c r="C101" s="53" t="s">
        <v>554</v>
      </c>
      <c r="D101" s="53">
        <v>100</v>
      </c>
      <c r="E101" s="53">
        <v>100</v>
      </c>
      <c r="F101" s="53">
        <v>100</v>
      </c>
      <c r="G101" s="77">
        <f t="shared" si="2"/>
        <v>1</v>
      </c>
      <c r="H101" s="138">
        <v>1</v>
      </c>
      <c r="I101" s="138">
        <v>1</v>
      </c>
    </row>
    <row r="102" spans="1:12" ht="56.25" x14ac:dyDescent="0.25">
      <c r="A102" s="53" t="s">
        <v>278</v>
      </c>
      <c r="B102" s="56" t="s">
        <v>327</v>
      </c>
      <c r="C102" s="53" t="s">
        <v>554</v>
      </c>
      <c r="D102" s="53">
        <v>100</v>
      </c>
      <c r="E102" s="53">
        <v>100</v>
      </c>
      <c r="F102" s="53">
        <v>100</v>
      </c>
      <c r="G102" s="77">
        <f t="shared" si="2"/>
        <v>1</v>
      </c>
      <c r="H102" s="138">
        <v>1</v>
      </c>
      <c r="I102" s="138">
        <v>1</v>
      </c>
    </row>
    <row r="103" spans="1:12" ht="150" x14ac:dyDescent="0.25">
      <c r="A103" s="53" t="s">
        <v>279</v>
      </c>
      <c r="B103" s="56" t="s">
        <v>328</v>
      </c>
      <c r="C103" s="53" t="s">
        <v>554</v>
      </c>
      <c r="D103" s="53">
        <v>31.8</v>
      </c>
      <c r="E103" s="53">
        <v>31</v>
      </c>
      <c r="F103" s="53">
        <v>31</v>
      </c>
      <c r="G103" s="77">
        <f t="shared" si="2"/>
        <v>1</v>
      </c>
      <c r="H103" s="138">
        <v>1</v>
      </c>
      <c r="I103" s="138">
        <v>1</v>
      </c>
    </row>
    <row r="104" spans="1:12" ht="37.5" x14ac:dyDescent="0.25">
      <c r="A104" s="53" t="s">
        <v>280</v>
      </c>
      <c r="B104" s="56" t="s">
        <v>597</v>
      </c>
      <c r="C104" s="53" t="s">
        <v>602</v>
      </c>
      <c r="D104" s="53">
        <v>900</v>
      </c>
      <c r="E104" s="53">
        <v>900</v>
      </c>
      <c r="F104" s="53">
        <v>900</v>
      </c>
      <c r="G104" s="77">
        <f t="shared" si="2"/>
        <v>1</v>
      </c>
      <c r="H104" s="138">
        <v>1</v>
      </c>
      <c r="I104" s="138">
        <v>1</v>
      </c>
    </row>
    <row r="105" spans="1:12" ht="37.5" x14ac:dyDescent="0.25">
      <c r="A105" s="53" t="s">
        <v>281</v>
      </c>
      <c r="B105" s="56" t="s">
        <v>293</v>
      </c>
      <c r="C105" s="53" t="s">
        <v>554</v>
      </c>
      <c r="D105" s="53">
        <v>60</v>
      </c>
      <c r="E105" s="53">
        <v>90</v>
      </c>
      <c r="F105" s="53">
        <v>90</v>
      </c>
      <c r="G105" s="77">
        <f t="shared" si="2"/>
        <v>1</v>
      </c>
      <c r="H105" s="138">
        <v>1</v>
      </c>
      <c r="I105" s="138">
        <v>1</v>
      </c>
    </row>
    <row r="106" spans="1:12" ht="75" x14ac:dyDescent="0.25">
      <c r="A106" s="53" t="s">
        <v>282</v>
      </c>
      <c r="B106" s="56" t="s">
        <v>334</v>
      </c>
      <c r="C106" s="53" t="s">
        <v>602</v>
      </c>
      <c r="D106" s="53">
        <v>8960</v>
      </c>
      <c r="E106" s="53">
        <v>8750</v>
      </c>
      <c r="F106" s="53">
        <v>8978</v>
      </c>
      <c r="G106" s="77">
        <f t="shared" si="2"/>
        <v>1.0260571428571428</v>
      </c>
      <c r="H106" s="138">
        <v>1</v>
      </c>
      <c r="I106" s="138">
        <v>2</v>
      </c>
      <c r="J106" s="140" t="s">
        <v>487</v>
      </c>
    </row>
    <row r="107" spans="1:12" ht="38.25" customHeight="1" thickBot="1" x14ac:dyDescent="0.3">
      <c r="A107" s="361" t="s">
        <v>10</v>
      </c>
      <c r="B107" s="362"/>
      <c r="C107" s="362"/>
      <c r="D107" s="362"/>
      <c r="E107" s="362"/>
      <c r="F107" s="363"/>
      <c r="G107" s="157" t="s">
        <v>511</v>
      </c>
      <c r="H107" s="125">
        <f>SUM(H108:H145)/37</f>
        <v>0.99648648648648663</v>
      </c>
      <c r="I107" s="142">
        <f>9/10</f>
        <v>0.9</v>
      </c>
      <c r="J107" s="139">
        <f>[2]Лист1!$F$125</f>
        <v>0.98911347769601832</v>
      </c>
      <c r="K107" s="139">
        <f>I107/J107</f>
        <v>0.90990570879329857</v>
      </c>
      <c r="L107" s="87">
        <f>H107*K107</f>
        <v>0.90670874278943037</v>
      </c>
    </row>
    <row r="108" spans="1:12" ht="38.25" customHeight="1" x14ac:dyDescent="0.25">
      <c r="A108" s="8">
        <v>1</v>
      </c>
      <c r="B108" s="158" t="s">
        <v>90</v>
      </c>
      <c r="C108" s="159" t="s">
        <v>554</v>
      </c>
      <c r="D108" s="160">
        <v>70.3</v>
      </c>
      <c r="E108" s="161">
        <v>68.7</v>
      </c>
      <c r="F108" s="162">
        <v>68.7</v>
      </c>
      <c r="G108" s="147">
        <f t="shared" si="1"/>
        <v>1</v>
      </c>
      <c r="H108" s="139">
        <v>1</v>
      </c>
    </row>
    <row r="109" spans="1:12" ht="38.25" customHeight="1" thickBot="1" x14ac:dyDescent="0.3">
      <c r="A109" s="8">
        <v>2</v>
      </c>
      <c r="B109" s="163" t="s">
        <v>91</v>
      </c>
      <c r="C109" s="53" t="s">
        <v>555</v>
      </c>
      <c r="D109" s="164">
        <v>21796</v>
      </c>
      <c r="E109" s="43">
        <v>20645</v>
      </c>
      <c r="F109" s="165">
        <v>22285</v>
      </c>
      <c r="G109" s="147">
        <f t="shared" si="1"/>
        <v>1.0794381206103172</v>
      </c>
      <c r="H109" s="138">
        <v>1</v>
      </c>
    </row>
    <row r="110" spans="1:12" ht="75" x14ac:dyDescent="0.25">
      <c r="A110" s="8">
        <v>3</v>
      </c>
      <c r="B110" s="163" t="s">
        <v>93</v>
      </c>
      <c r="C110" s="159" t="s">
        <v>554</v>
      </c>
      <c r="D110" s="166">
        <v>16.399999999999999</v>
      </c>
      <c r="E110" s="167">
        <v>14</v>
      </c>
      <c r="F110" s="168">
        <v>16.3</v>
      </c>
      <c r="G110" s="147">
        <f t="shared" si="1"/>
        <v>1.1642857142857144</v>
      </c>
      <c r="H110" s="138">
        <v>1</v>
      </c>
    </row>
    <row r="111" spans="1:12" ht="75.75" thickBot="1" x14ac:dyDescent="0.3">
      <c r="A111" s="8">
        <v>4</v>
      </c>
      <c r="B111" s="163" t="s">
        <v>94</v>
      </c>
      <c r="C111" s="53"/>
      <c r="D111" s="166"/>
      <c r="E111" s="167"/>
      <c r="F111" s="168"/>
      <c r="G111" s="147"/>
    </row>
    <row r="112" spans="1:12" ht="38.25" customHeight="1" thickBot="1" x14ac:dyDescent="0.3">
      <c r="A112" s="169" t="s">
        <v>127</v>
      </c>
      <c r="B112" s="163" t="s">
        <v>95</v>
      </c>
      <c r="C112" s="159" t="s">
        <v>554</v>
      </c>
      <c r="D112" s="43">
        <v>103</v>
      </c>
      <c r="E112" s="167">
        <v>102</v>
      </c>
      <c r="F112" s="165">
        <v>577</v>
      </c>
      <c r="G112" s="147">
        <f t="shared" si="1"/>
        <v>5.6568627450980395</v>
      </c>
      <c r="H112" s="138">
        <v>1</v>
      </c>
    </row>
    <row r="113" spans="1:9" ht="19.5" thickBot="1" x14ac:dyDescent="0.3">
      <c r="A113" s="169" t="s">
        <v>128</v>
      </c>
      <c r="B113" s="163" t="s">
        <v>96</v>
      </c>
      <c r="C113" s="159" t="s">
        <v>554</v>
      </c>
      <c r="D113" s="170">
        <v>90.7</v>
      </c>
      <c r="E113" s="167">
        <v>90.1</v>
      </c>
      <c r="F113" s="168">
        <v>256</v>
      </c>
      <c r="G113" s="147">
        <f t="shared" si="1"/>
        <v>2.8412874583795786</v>
      </c>
      <c r="H113" s="138">
        <v>1</v>
      </c>
    </row>
    <row r="114" spans="1:9" ht="19.5" thickBot="1" x14ac:dyDescent="0.3">
      <c r="A114" s="169" t="s">
        <v>129</v>
      </c>
      <c r="B114" s="163" t="s">
        <v>97</v>
      </c>
      <c r="C114" s="159" t="s">
        <v>554</v>
      </c>
      <c r="D114" s="43">
        <v>100</v>
      </c>
      <c r="E114" s="167">
        <v>100</v>
      </c>
      <c r="F114" s="165">
        <v>106</v>
      </c>
      <c r="G114" s="147">
        <f t="shared" si="1"/>
        <v>1.06</v>
      </c>
      <c r="H114" s="138">
        <v>1</v>
      </c>
    </row>
    <row r="115" spans="1:9" ht="150.75" thickBot="1" x14ac:dyDescent="0.3">
      <c r="A115" s="8">
        <v>5</v>
      </c>
      <c r="B115" s="56" t="s">
        <v>98</v>
      </c>
      <c r="C115" s="159" t="s">
        <v>554</v>
      </c>
      <c r="D115" s="43">
        <v>0</v>
      </c>
      <c r="E115" s="167">
        <v>0</v>
      </c>
      <c r="F115" s="165">
        <v>0</v>
      </c>
      <c r="G115" s="147">
        <v>1</v>
      </c>
      <c r="H115" s="138">
        <v>1</v>
      </c>
    </row>
    <row r="116" spans="1:9" ht="150" x14ac:dyDescent="0.25">
      <c r="A116" s="8">
        <v>6</v>
      </c>
      <c r="B116" s="163" t="s">
        <v>99</v>
      </c>
      <c r="C116" s="159" t="s">
        <v>554</v>
      </c>
      <c r="D116" s="170">
        <v>2.6</v>
      </c>
      <c r="E116" s="167">
        <v>2.6</v>
      </c>
      <c r="F116" s="168">
        <v>7.3</v>
      </c>
      <c r="G116" s="147">
        <f t="shared" si="1"/>
        <v>2.8076923076923075</v>
      </c>
      <c r="H116" s="138">
        <v>1</v>
      </c>
    </row>
    <row r="117" spans="1:9" ht="56.25" x14ac:dyDescent="0.25">
      <c r="A117" s="8">
        <v>7</v>
      </c>
      <c r="B117" s="5" t="s">
        <v>100</v>
      </c>
      <c r="C117" s="53" t="s">
        <v>555</v>
      </c>
      <c r="D117" s="53">
        <v>528</v>
      </c>
      <c r="E117" s="53">
        <v>502</v>
      </c>
      <c r="F117" s="53">
        <v>517</v>
      </c>
      <c r="G117" s="147">
        <f t="shared" si="1"/>
        <v>1.0298804780876494</v>
      </c>
      <c r="H117" s="138">
        <v>1</v>
      </c>
      <c r="I117" s="330">
        <f>(SUM(H117:H123))/7</f>
        <v>1</v>
      </c>
    </row>
    <row r="118" spans="1:9" ht="56.25" x14ac:dyDescent="0.25">
      <c r="A118" s="8">
        <v>8</v>
      </c>
      <c r="B118" s="163" t="s">
        <v>101</v>
      </c>
      <c r="C118" s="53" t="s">
        <v>602</v>
      </c>
      <c r="D118" s="43">
        <v>9780</v>
      </c>
      <c r="E118" s="167">
        <v>9057</v>
      </c>
      <c r="F118" s="165">
        <v>9689</v>
      </c>
      <c r="G118" s="147">
        <f t="shared" si="1"/>
        <v>1.0697802804460639</v>
      </c>
      <c r="H118" s="138">
        <v>1</v>
      </c>
      <c r="I118" s="330"/>
    </row>
    <row r="119" spans="1:9" ht="54.75" customHeight="1" x14ac:dyDescent="0.25">
      <c r="A119" s="8">
        <v>9</v>
      </c>
      <c r="B119" s="163" t="s">
        <v>103</v>
      </c>
      <c r="C119" s="53" t="s">
        <v>555</v>
      </c>
      <c r="D119" s="43">
        <v>7608</v>
      </c>
      <c r="E119" s="167">
        <v>7490</v>
      </c>
      <c r="F119" s="165">
        <v>7710</v>
      </c>
      <c r="G119" s="147">
        <f t="shared" si="1"/>
        <v>1.0293724966622162</v>
      </c>
      <c r="H119" s="138">
        <v>1</v>
      </c>
      <c r="I119" s="330"/>
    </row>
    <row r="120" spans="1:9" ht="56.25" x14ac:dyDescent="0.25">
      <c r="A120" s="169" t="s">
        <v>130</v>
      </c>
      <c r="B120" s="163" t="s">
        <v>104</v>
      </c>
      <c r="C120" s="53" t="s">
        <v>555</v>
      </c>
      <c r="D120" s="43">
        <v>15</v>
      </c>
      <c r="E120" s="167">
        <v>15</v>
      </c>
      <c r="F120" s="165">
        <v>15</v>
      </c>
      <c r="G120" s="147">
        <f t="shared" si="1"/>
        <v>1</v>
      </c>
      <c r="H120" s="138">
        <v>1</v>
      </c>
      <c r="I120" s="330"/>
    </row>
    <row r="121" spans="1:9" ht="56.25" x14ac:dyDescent="0.25">
      <c r="A121" s="8">
        <v>10</v>
      </c>
      <c r="B121" s="163" t="s">
        <v>105</v>
      </c>
      <c r="C121" s="53" t="s">
        <v>555</v>
      </c>
      <c r="D121" s="43">
        <v>1937309</v>
      </c>
      <c r="E121" s="43">
        <v>2074800</v>
      </c>
      <c r="F121" s="165">
        <v>2074832</v>
      </c>
      <c r="G121" s="147">
        <f t="shared" si="1"/>
        <v>1.0000154231733178</v>
      </c>
      <c r="H121" s="138">
        <v>1</v>
      </c>
      <c r="I121" s="330"/>
    </row>
    <row r="122" spans="1:9" ht="78.75" customHeight="1" x14ac:dyDescent="0.25">
      <c r="A122" s="8">
        <v>11</v>
      </c>
      <c r="B122" s="163" t="s">
        <v>106</v>
      </c>
      <c r="C122" s="53" t="s">
        <v>554</v>
      </c>
      <c r="D122" s="170">
        <v>7</v>
      </c>
      <c r="E122" s="171">
        <v>7.1</v>
      </c>
      <c r="F122" s="168">
        <v>7.1</v>
      </c>
      <c r="G122" s="147">
        <f t="shared" si="1"/>
        <v>1</v>
      </c>
      <c r="H122" s="138">
        <v>1</v>
      </c>
      <c r="I122" s="330"/>
    </row>
    <row r="123" spans="1:9" ht="56.25" x14ac:dyDescent="0.25">
      <c r="A123" s="8">
        <v>12</v>
      </c>
      <c r="B123" s="163" t="s">
        <v>512</v>
      </c>
      <c r="C123" s="53" t="s">
        <v>555</v>
      </c>
      <c r="D123" s="43">
        <v>2362</v>
      </c>
      <c r="E123" s="43">
        <v>2100</v>
      </c>
      <c r="F123" s="165">
        <v>2387</v>
      </c>
      <c r="G123" s="147">
        <f t="shared" si="1"/>
        <v>1.1366666666666667</v>
      </c>
      <c r="H123" s="138">
        <v>1</v>
      </c>
      <c r="I123" s="330"/>
    </row>
    <row r="124" spans="1:9" ht="37.5" x14ac:dyDescent="0.25">
      <c r="A124" s="8">
        <v>13</v>
      </c>
      <c r="B124" s="5" t="s">
        <v>108</v>
      </c>
      <c r="C124" s="53" t="s">
        <v>602</v>
      </c>
      <c r="D124" s="43">
        <v>69023</v>
      </c>
      <c r="E124" s="43">
        <v>74740</v>
      </c>
      <c r="F124" s="165">
        <v>75068</v>
      </c>
      <c r="G124" s="147">
        <f t="shared" si="1"/>
        <v>1.0043885469628044</v>
      </c>
      <c r="H124" s="138">
        <v>1</v>
      </c>
      <c r="I124" s="331">
        <f>(SUM(H124:H129))/6</f>
        <v>0.9916666666666667</v>
      </c>
    </row>
    <row r="125" spans="1:9" ht="56.25" x14ac:dyDescent="0.25">
      <c r="A125" s="53">
        <v>14</v>
      </c>
      <c r="B125" s="163" t="s">
        <v>504</v>
      </c>
      <c r="C125" s="172" t="s">
        <v>609</v>
      </c>
      <c r="D125" s="173">
        <v>0.13</v>
      </c>
      <c r="E125" s="173">
        <v>14</v>
      </c>
      <c r="F125" s="174">
        <v>14</v>
      </c>
      <c r="G125" s="147">
        <f t="shared" si="1"/>
        <v>1</v>
      </c>
      <c r="H125" s="138">
        <v>1</v>
      </c>
      <c r="I125" s="331"/>
    </row>
    <row r="126" spans="1:9" ht="56.25" x14ac:dyDescent="0.25">
      <c r="A126" s="53">
        <v>15</v>
      </c>
      <c r="B126" s="163" t="s">
        <v>132</v>
      </c>
      <c r="C126" s="53" t="s">
        <v>555</v>
      </c>
      <c r="D126" s="43">
        <v>20107</v>
      </c>
      <c r="E126" s="43">
        <v>19440</v>
      </c>
      <c r="F126" s="165">
        <v>20513</v>
      </c>
      <c r="G126" s="147">
        <f t="shared" si="1"/>
        <v>1.0551954732510289</v>
      </c>
      <c r="H126" s="138">
        <v>1</v>
      </c>
      <c r="I126" s="331"/>
    </row>
    <row r="127" spans="1:9" ht="93.75" x14ac:dyDescent="0.25">
      <c r="A127" s="53">
        <v>16</v>
      </c>
      <c r="B127" s="163" t="s">
        <v>133</v>
      </c>
      <c r="C127" s="53" t="s">
        <v>555</v>
      </c>
      <c r="D127" s="43">
        <v>4802</v>
      </c>
      <c r="E127" s="43">
        <v>5143</v>
      </c>
      <c r="F127" s="165">
        <v>4908</v>
      </c>
      <c r="G127" s="147">
        <f t="shared" si="1"/>
        <v>0.95430682481042195</v>
      </c>
      <c r="H127" s="138">
        <v>0.95</v>
      </c>
      <c r="I127" s="331"/>
    </row>
    <row r="128" spans="1:9" ht="112.5" x14ac:dyDescent="0.25">
      <c r="A128" s="53">
        <v>17</v>
      </c>
      <c r="B128" s="163" t="s">
        <v>165</v>
      </c>
      <c r="C128" s="53" t="s">
        <v>554</v>
      </c>
      <c r="D128" s="170">
        <v>24.4</v>
      </c>
      <c r="E128" s="167">
        <v>24.7</v>
      </c>
      <c r="F128" s="168">
        <v>25.1</v>
      </c>
      <c r="G128" s="147">
        <f t="shared" si="1"/>
        <v>1.0161943319838058</v>
      </c>
      <c r="H128" s="138">
        <v>1</v>
      </c>
      <c r="I128" s="331"/>
    </row>
    <row r="129" spans="1:11" ht="56.25" x14ac:dyDescent="0.25">
      <c r="A129" s="53">
        <v>18</v>
      </c>
      <c r="B129" s="163" t="s">
        <v>110</v>
      </c>
      <c r="C129" s="53" t="s">
        <v>555</v>
      </c>
      <c r="D129" s="43">
        <v>113</v>
      </c>
      <c r="E129" s="167">
        <v>100</v>
      </c>
      <c r="F129" s="165">
        <v>120</v>
      </c>
      <c r="G129" s="147">
        <f t="shared" si="1"/>
        <v>1.2</v>
      </c>
      <c r="H129" s="138">
        <v>1</v>
      </c>
      <c r="I129" s="331"/>
    </row>
    <row r="130" spans="1:11" ht="56.25" x14ac:dyDescent="0.25">
      <c r="A130" s="53">
        <v>19</v>
      </c>
      <c r="B130" s="163" t="s">
        <v>111</v>
      </c>
      <c r="C130" s="53" t="s">
        <v>555</v>
      </c>
      <c r="D130" s="43">
        <v>1458935</v>
      </c>
      <c r="E130" s="43">
        <v>1364500</v>
      </c>
      <c r="F130" s="165">
        <v>1465058</v>
      </c>
      <c r="G130" s="147">
        <f t="shared" si="1"/>
        <v>1.0736958592891168</v>
      </c>
      <c r="H130" s="138">
        <v>1</v>
      </c>
      <c r="I130" s="330">
        <f>(SUM(H130:H134))/5</f>
        <v>1</v>
      </c>
    </row>
    <row r="131" spans="1:11" ht="56.25" x14ac:dyDescent="0.25">
      <c r="A131" s="53">
        <v>20</v>
      </c>
      <c r="B131" s="163" t="s">
        <v>112</v>
      </c>
      <c r="C131" s="53" t="s">
        <v>555</v>
      </c>
      <c r="D131" s="43">
        <v>228117</v>
      </c>
      <c r="E131" s="43">
        <v>190720</v>
      </c>
      <c r="F131" s="165">
        <v>248384</v>
      </c>
      <c r="G131" s="147">
        <f t="shared" si="1"/>
        <v>1.3023489932885906</v>
      </c>
      <c r="H131" s="138">
        <v>1</v>
      </c>
      <c r="I131" s="330"/>
    </row>
    <row r="132" spans="1:11" ht="56.25" x14ac:dyDescent="0.25">
      <c r="A132" s="175" t="s">
        <v>134</v>
      </c>
      <c r="B132" s="176" t="s">
        <v>113</v>
      </c>
      <c r="C132" s="53" t="s">
        <v>555</v>
      </c>
      <c r="D132" s="43">
        <v>43749</v>
      </c>
      <c r="E132" s="43">
        <v>10680</v>
      </c>
      <c r="F132" s="165">
        <v>61729</v>
      </c>
      <c r="G132" s="147">
        <f>F132/E132</f>
        <v>5.779868913857678</v>
      </c>
      <c r="H132" s="138">
        <v>1</v>
      </c>
      <c r="I132" s="330"/>
    </row>
    <row r="133" spans="1:11" ht="168.75" x14ac:dyDescent="0.25">
      <c r="A133" s="53">
        <v>21</v>
      </c>
      <c r="B133" s="176" t="s">
        <v>114</v>
      </c>
      <c r="C133" s="167" t="s">
        <v>554</v>
      </c>
      <c r="D133" s="170">
        <v>3.9</v>
      </c>
      <c r="E133" s="171">
        <v>2.1</v>
      </c>
      <c r="F133" s="168">
        <v>5.8</v>
      </c>
      <c r="G133" s="147">
        <f t="shared" si="1"/>
        <v>2.7619047619047619</v>
      </c>
      <c r="H133" s="138">
        <v>1</v>
      </c>
      <c r="I133" s="330"/>
    </row>
    <row r="134" spans="1:11" ht="56.25" x14ac:dyDescent="0.25">
      <c r="A134" s="53">
        <v>22</v>
      </c>
      <c r="B134" s="163" t="s">
        <v>115</v>
      </c>
      <c r="C134" s="53" t="s">
        <v>555</v>
      </c>
      <c r="D134" s="43">
        <v>11654</v>
      </c>
      <c r="E134" s="43">
        <v>10690</v>
      </c>
      <c r="F134" s="165">
        <v>11961</v>
      </c>
      <c r="G134" s="147">
        <f t="shared" si="1"/>
        <v>1.1188961646398503</v>
      </c>
      <c r="H134" s="138">
        <v>1</v>
      </c>
      <c r="I134" s="330"/>
    </row>
    <row r="135" spans="1:11" ht="56.25" x14ac:dyDescent="0.25">
      <c r="A135" s="53">
        <v>23</v>
      </c>
      <c r="B135" s="5" t="s">
        <v>116</v>
      </c>
      <c r="C135" s="53" t="s">
        <v>602</v>
      </c>
      <c r="D135" s="43">
        <v>40530</v>
      </c>
      <c r="E135" s="43">
        <v>35599</v>
      </c>
      <c r="F135" s="165">
        <v>39000</v>
      </c>
      <c r="G135" s="147">
        <f t="shared" si="1"/>
        <v>1.0955363914716705</v>
      </c>
      <c r="H135" s="138">
        <v>1</v>
      </c>
      <c r="I135" s="330">
        <f>(H137+H135+H136)/3</f>
        <v>1</v>
      </c>
    </row>
    <row r="136" spans="1:11" ht="93.75" x14ac:dyDescent="0.25">
      <c r="A136" s="53">
        <v>24</v>
      </c>
      <c r="B136" s="163" t="s">
        <v>135</v>
      </c>
      <c r="C136" s="53" t="s">
        <v>554</v>
      </c>
      <c r="D136" s="170">
        <v>20.2</v>
      </c>
      <c r="E136" s="149">
        <v>3</v>
      </c>
      <c r="F136" s="168">
        <v>12.8</v>
      </c>
      <c r="G136" s="147">
        <f t="shared" si="1"/>
        <v>4.2666666666666666</v>
      </c>
      <c r="H136" s="138">
        <v>1</v>
      </c>
      <c r="I136" s="330"/>
    </row>
    <row r="137" spans="1:11" ht="56.25" x14ac:dyDescent="0.25">
      <c r="A137" s="53">
        <v>25</v>
      </c>
      <c r="B137" s="163" t="s">
        <v>117</v>
      </c>
      <c r="C137" s="53" t="s">
        <v>555</v>
      </c>
      <c r="D137" s="43">
        <v>365</v>
      </c>
      <c r="E137" s="167">
        <v>335</v>
      </c>
      <c r="F137" s="165">
        <v>365</v>
      </c>
      <c r="G137" s="147">
        <f t="shared" si="1"/>
        <v>1.0895522388059702</v>
      </c>
      <c r="H137" s="138">
        <v>1</v>
      </c>
      <c r="I137" s="330"/>
    </row>
    <row r="138" spans="1:11" ht="37.5" x14ac:dyDescent="0.25">
      <c r="A138" s="53">
        <v>26</v>
      </c>
      <c r="B138" s="163" t="s">
        <v>118</v>
      </c>
      <c r="C138" s="53" t="s">
        <v>602</v>
      </c>
      <c r="D138" s="43">
        <v>8876</v>
      </c>
      <c r="E138" s="167">
        <v>8250</v>
      </c>
      <c r="F138" s="165">
        <v>9233</v>
      </c>
      <c r="G138" s="147">
        <f t="shared" si="1"/>
        <v>1.1191515151515152</v>
      </c>
      <c r="H138" s="138">
        <v>1</v>
      </c>
      <c r="I138" s="330">
        <f>(SUM(H138:H140))/3</f>
        <v>1</v>
      </c>
    </row>
    <row r="139" spans="1:11" ht="75" x14ac:dyDescent="0.25">
      <c r="A139" s="53">
        <v>27</v>
      </c>
      <c r="B139" s="163" t="s">
        <v>119</v>
      </c>
      <c r="C139" s="53" t="s">
        <v>555</v>
      </c>
      <c r="D139" s="43">
        <v>2056</v>
      </c>
      <c r="E139" s="167">
        <v>2030</v>
      </c>
      <c r="F139" s="165">
        <v>2129</v>
      </c>
      <c r="G139" s="147">
        <f t="shared" si="1"/>
        <v>1.048768472906404</v>
      </c>
      <c r="H139" s="138">
        <v>1</v>
      </c>
      <c r="I139" s="330"/>
    </row>
    <row r="140" spans="1:11" ht="74.25" customHeight="1" x14ac:dyDescent="0.25">
      <c r="A140" s="53">
        <v>28</v>
      </c>
      <c r="B140" s="163" t="s">
        <v>120</v>
      </c>
      <c r="C140" s="53" t="s">
        <v>602</v>
      </c>
      <c r="D140" s="43">
        <v>50</v>
      </c>
      <c r="E140" s="167">
        <v>50</v>
      </c>
      <c r="F140" s="165">
        <v>50</v>
      </c>
      <c r="G140" s="147">
        <f t="shared" si="1"/>
        <v>1</v>
      </c>
      <c r="H140" s="138">
        <v>1</v>
      </c>
      <c r="I140" s="330"/>
    </row>
    <row r="141" spans="1:11" ht="37.5" x14ac:dyDescent="0.25">
      <c r="A141" s="53">
        <v>29</v>
      </c>
      <c r="B141" s="163" t="s">
        <v>121</v>
      </c>
      <c r="C141" s="53" t="s">
        <v>555</v>
      </c>
      <c r="D141" s="43">
        <v>39</v>
      </c>
      <c r="E141" s="43">
        <v>30</v>
      </c>
      <c r="F141" s="165">
        <v>44</v>
      </c>
      <c r="G141" s="147">
        <f t="shared" si="1"/>
        <v>1.4666666666666666</v>
      </c>
      <c r="H141" s="138">
        <v>1</v>
      </c>
      <c r="I141" s="330">
        <f>(SUM(H141:H142))/2</f>
        <v>1</v>
      </c>
    </row>
    <row r="142" spans="1:11" ht="93.75" x14ac:dyDescent="0.25">
      <c r="A142" s="53">
        <v>30</v>
      </c>
      <c r="B142" s="163" t="s">
        <v>122</v>
      </c>
      <c r="C142" s="53" t="s">
        <v>555</v>
      </c>
      <c r="D142" s="43">
        <v>46</v>
      </c>
      <c r="E142" s="167">
        <v>32</v>
      </c>
      <c r="F142" s="165">
        <v>32</v>
      </c>
      <c r="G142" s="147">
        <f t="shared" ref="G142:G145" si="3">F142/E142</f>
        <v>1</v>
      </c>
      <c r="H142" s="138">
        <v>1</v>
      </c>
      <c r="I142" s="330"/>
    </row>
    <row r="143" spans="1:11" ht="56.25" x14ac:dyDescent="0.25">
      <c r="A143" s="53">
        <v>31</v>
      </c>
      <c r="B143" s="163" t="s">
        <v>123</v>
      </c>
      <c r="C143" s="53" t="s">
        <v>555</v>
      </c>
      <c r="D143" s="43">
        <v>29</v>
      </c>
      <c r="E143" s="167">
        <v>29</v>
      </c>
      <c r="F143" s="165">
        <v>29</v>
      </c>
      <c r="G143" s="147">
        <f t="shared" si="3"/>
        <v>1</v>
      </c>
      <c r="H143" s="138">
        <v>1</v>
      </c>
      <c r="I143" s="138">
        <v>1</v>
      </c>
    </row>
    <row r="144" spans="1:11" ht="93.75" x14ac:dyDescent="0.25">
      <c r="A144" s="53">
        <v>32</v>
      </c>
      <c r="B144" s="5" t="s">
        <v>125</v>
      </c>
      <c r="C144" s="53" t="s">
        <v>610</v>
      </c>
      <c r="D144" s="170">
        <v>100</v>
      </c>
      <c r="E144" s="171">
        <v>100</v>
      </c>
      <c r="F144" s="168">
        <v>100</v>
      </c>
      <c r="G144" s="147">
        <f t="shared" si="3"/>
        <v>1</v>
      </c>
      <c r="H144" s="138">
        <v>1</v>
      </c>
      <c r="I144" s="138">
        <v>2</v>
      </c>
      <c r="K144" s="177" t="s">
        <v>486</v>
      </c>
    </row>
    <row r="145" spans="1:12" ht="131.25" x14ac:dyDescent="0.25">
      <c r="A145" s="53">
        <v>33</v>
      </c>
      <c r="B145" s="5" t="s">
        <v>126</v>
      </c>
      <c r="C145" s="53" t="s">
        <v>554</v>
      </c>
      <c r="D145" s="170">
        <v>74.3</v>
      </c>
      <c r="E145" s="167">
        <v>71</v>
      </c>
      <c r="F145" s="168">
        <v>65</v>
      </c>
      <c r="G145" s="147">
        <f t="shared" si="3"/>
        <v>0.91549295774647887</v>
      </c>
      <c r="H145" s="138">
        <v>0.92</v>
      </c>
    </row>
    <row r="146" spans="1:12" ht="38.25" customHeight="1" x14ac:dyDescent="0.25">
      <c r="A146" s="367" t="s">
        <v>11</v>
      </c>
      <c r="B146" s="368"/>
      <c r="C146" s="368"/>
      <c r="D146" s="368"/>
      <c r="E146" s="368"/>
      <c r="F146" s="369"/>
      <c r="G146" s="157" t="s">
        <v>511</v>
      </c>
      <c r="H146" s="125">
        <f>(SUM(H147:H160))/14</f>
        <v>0.99785714285714278</v>
      </c>
      <c r="I146" s="138">
        <f>SUM(I150:I160)/6</f>
        <v>1</v>
      </c>
      <c r="J146" s="142">
        <f>[2]Лист1!$F$143</f>
        <v>0.96009050680185781</v>
      </c>
      <c r="K146" s="139">
        <f>I146/J146</f>
        <v>1.0415684697592564</v>
      </c>
      <c r="L146" s="87">
        <f>H146*K146</f>
        <v>1.039336537324058</v>
      </c>
    </row>
    <row r="147" spans="1:12" ht="75" x14ac:dyDescent="0.25">
      <c r="A147" s="53">
        <v>1</v>
      </c>
      <c r="B147" s="178" t="s">
        <v>136</v>
      </c>
      <c r="C147" s="53" t="s">
        <v>611</v>
      </c>
      <c r="D147" s="179">
        <v>28354.52</v>
      </c>
      <c r="E147" s="179">
        <v>27000</v>
      </c>
      <c r="F147" s="179">
        <v>27612.81</v>
      </c>
      <c r="G147" s="156">
        <f>F147/E147</f>
        <v>1.0226966666666668</v>
      </c>
      <c r="H147" s="138">
        <v>1</v>
      </c>
      <c r="I147" s="138">
        <v>1</v>
      </c>
    </row>
    <row r="148" spans="1:12" s="141" customFormat="1" ht="93.75" x14ac:dyDescent="0.25">
      <c r="A148" s="53">
        <v>2</v>
      </c>
      <c r="B148" s="178" t="s">
        <v>513</v>
      </c>
      <c r="C148" s="53" t="s">
        <v>554</v>
      </c>
      <c r="D148" s="179">
        <v>45.27</v>
      </c>
      <c r="E148" s="179">
        <v>45.69</v>
      </c>
      <c r="F148" s="179">
        <v>53.72</v>
      </c>
      <c r="G148" s="156">
        <f t="shared" ref="G148" si="4">F148/E148</f>
        <v>1.1757496169840227</v>
      </c>
      <c r="H148" s="141">
        <v>1</v>
      </c>
      <c r="I148" s="141">
        <v>1</v>
      </c>
    </row>
    <row r="149" spans="1:12" s="141" customFormat="1" ht="93.75" x14ac:dyDescent="0.25">
      <c r="A149" s="53">
        <v>3</v>
      </c>
      <c r="B149" s="178" t="s">
        <v>514</v>
      </c>
      <c r="C149" s="53" t="s">
        <v>554</v>
      </c>
      <c r="D149" s="179"/>
      <c r="E149" s="179">
        <v>130</v>
      </c>
      <c r="F149" s="179">
        <v>139.33000000000001</v>
      </c>
      <c r="G149" s="156">
        <f>F149/E149</f>
        <v>1.0717692307692308</v>
      </c>
      <c r="H149" s="141">
        <v>1</v>
      </c>
      <c r="I149" s="141">
        <v>1</v>
      </c>
    </row>
    <row r="150" spans="1:12" ht="75" x14ac:dyDescent="0.25">
      <c r="A150" s="53">
        <v>4</v>
      </c>
      <c r="B150" s="178" t="s">
        <v>138</v>
      </c>
      <c r="C150" s="53" t="s">
        <v>555</v>
      </c>
      <c r="D150" s="53">
        <v>8</v>
      </c>
      <c r="E150" s="53">
        <v>8</v>
      </c>
      <c r="F150" s="53">
        <v>8</v>
      </c>
      <c r="G150" s="156">
        <f t="shared" ref="G150:G159" si="5">F150/E150</f>
        <v>1</v>
      </c>
      <c r="H150" s="138">
        <v>1</v>
      </c>
      <c r="I150" s="330">
        <v>1</v>
      </c>
    </row>
    <row r="151" spans="1:12" ht="75" x14ac:dyDescent="0.25">
      <c r="A151" s="53">
        <v>5</v>
      </c>
      <c r="B151" s="5" t="s">
        <v>140</v>
      </c>
      <c r="C151" s="53" t="s">
        <v>602</v>
      </c>
      <c r="D151" s="53">
        <v>5419</v>
      </c>
      <c r="E151" s="53">
        <v>4800</v>
      </c>
      <c r="F151" s="53">
        <v>5747</v>
      </c>
      <c r="G151" s="156">
        <f t="shared" si="5"/>
        <v>1.1972916666666666</v>
      </c>
      <c r="H151" s="138">
        <v>1</v>
      </c>
      <c r="I151" s="330"/>
    </row>
    <row r="152" spans="1:12" ht="37.5" x14ac:dyDescent="0.25">
      <c r="A152" s="53">
        <v>6</v>
      </c>
      <c r="B152" s="5" t="s">
        <v>141</v>
      </c>
      <c r="C152" s="53" t="s">
        <v>555</v>
      </c>
      <c r="D152" s="53">
        <v>31</v>
      </c>
      <c r="E152" s="53">
        <v>31</v>
      </c>
      <c r="F152" s="53">
        <v>30</v>
      </c>
      <c r="G152" s="156">
        <f t="shared" si="5"/>
        <v>0.967741935483871</v>
      </c>
      <c r="H152" s="138">
        <v>0.97</v>
      </c>
      <c r="I152" s="330">
        <v>1</v>
      </c>
    </row>
    <row r="153" spans="1:12" ht="56.25" x14ac:dyDescent="0.25">
      <c r="A153" s="53">
        <v>7</v>
      </c>
      <c r="B153" s="5" t="s">
        <v>142</v>
      </c>
      <c r="C153" s="53" t="s">
        <v>602</v>
      </c>
      <c r="D153" s="53">
        <v>6328</v>
      </c>
      <c r="E153" s="53">
        <v>5600</v>
      </c>
      <c r="F153" s="53">
        <v>6424</v>
      </c>
      <c r="G153" s="156">
        <f t="shared" si="5"/>
        <v>1.1471428571428572</v>
      </c>
      <c r="H153" s="138">
        <v>1</v>
      </c>
      <c r="I153" s="330"/>
    </row>
    <row r="154" spans="1:12" ht="75" x14ac:dyDescent="0.25">
      <c r="A154" s="53">
        <v>8</v>
      </c>
      <c r="B154" s="5" t="s">
        <v>143</v>
      </c>
      <c r="C154" s="53" t="s">
        <v>555</v>
      </c>
      <c r="D154" s="149">
        <v>1403</v>
      </c>
      <c r="E154" s="149">
        <v>1254</v>
      </c>
      <c r="F154" s="149">
        <v>1443</v>
      </c>
      <c r="G154" s="156">
        <f t="shared" si="5"/>
        <v>1.1507177033492824</v>
      </c>
      <c r="H154" s="138">
        <v>1</v>
      </c>
      <c r="I154" s="330">
        <v>1</v>
      </c>
    </row>
    <row r="155" spans="1:12" ht="56.25" x14ac:dyDescent="0.25">
      <c r="A155" s="175" t="s">
        <v>515</v>
      </c>
      <c r="B155" s="5" t="s">
        <v>144</v>
      </c>
      <c r="C155" s="53" t="s">
        <v>555</v>
      </c>
      <c r="D155" s="53">
        <v>54</v>
      </c>
      <c r="E155" s="53">
        <v>47</v>
      </c>
      <c r="F155" s="53">
        <v>61</v>
      </c>
      <c r="G155" s="156">
        <f t="shared" si="5"/>
        <v>1.2978723404255319</v>
      </c>
      <c r="H155" s="138">
        <v>1</v>
      </c>
      <c r="I155" s="330"/>
    </row>
    <row r="156" spans="1:12" ht="37.5" x14ac:dyDescent="0.25">
      <c r="A156" s="53">
        <v>9</v>
      </c>
      <c r="B156" s="5" t="s">
        <v>145</v>
      </c>
      <c r="C156" s="53" t="s">
        <v>555</v>
      </c>
      <c r="D156" s="149">
        <v>2</v>
      </c>
      <c r="E156" s="149">
        <v>2</v>
      </c>
      <c r="F156" s="149">
        <v>2</v>
      </c>
      <c r="G156" s="156">
        <f t="shared" si="5"/>
        <v>1</v>
      </c>
      <c r="H156" s="138">
        <v>1</v>
      </c>
      <c r="I156" s="330">
        <v>1</v>
      </c>
    </row>
    <row r="157" spans="1:12" ht="56.25" x14ac:dyDescent="0.25">
      <c r="A157" s="53">
        <v>10</v>
      </c>
      <c r="B157" s="5" t="s">
        <v>146</v>
      </c>
      <c r="C157" s="53" t="s">
        <v>602</v>
      </c>
      <c r="D157" s="149">
        <v>71</v>
      </c>
      <c r="E157" s="149">
        <v>71</v>
      </c>
      <c r="F157" s="149">
        <v>71</v>
      </c>
      <c r="G157" s="156">
        <f t="shared" si="5"/>
        <v>1</v>
      </c>
      <c r="H157" s="138">
        <v>1</v>
      </c>
      <c r="I157" s="330"/>
    </row>
    <row r="158" spans="1:12" ht="56.25" x14ac:dyDescent="0.25">
      <c r="A158" s="53">
        <v>11</v>
      </c>
      <c r="B158" s="5" t="s">
        <v>147</v>
      </c>
      <c r="C158" s="53" t="s">
        <v>555</v>
      </c>
      <c r="D158" s="149">
        <v>1312</v>
      </c>
      <c r="E158" s="149">
        <v>1300</v>
      </c>
      <c r="F158" s="149">
        <v>1347</v>
      </c>
      <c r="G158" s="156">
        <f t="shared" si="5"/>
        <v>1.0361538461538462</v>
      </c>
      <c r="H158" s="138">
        <v>1</v>
      </c>
      <c r="I158" s="330">
        <v>1</v>
      </c>
    </row>
    <row r="159" spans="1:12" ht="56.25" x14ac:dyDescent="0.25">
      <c r="A159" s="53">
        <v>12</v>
      </c>
      <c r="B159" s="5" t="s">
        <v>148</v>
      </c>
      <c r="C159" s="53" t="s">
        <v>600</v>
      </c>
      <c r="D159" s="149">
        <v>191.6</v>
      </c>
      <c r="E159" s="149">
        <v>180</v>
      </c>
      <c r="F159" s="149">
        <v>192.1</v>
      </c>
      <c r="G159" s="156">
        <f t="shared" si="5"/>
        <v>1.0672222222222223</v>
      </c>
      <c r="H159" s="138">
        <v>1</v>
      </c>
      <c r="I159" s="330"/>
    </row>
    <row r="160" spans="1:12" ht="112.5" x14ac:dyDescent="0.25">
      <c r="A160" s="53">
        <v>13</v>
      </c>
      <c r="B160" s="178" t="s">
        <v>151</v>
      </c>
      <c r="C160" s="53" t="s">
        <v>554</v>
      </c>
      <c r="D160" s="149">
        <v>0</v>
      </c>
      <c r="E160" s="149">
        <v>5</v>
      </c>
      <c r="F160" s="149">
        <v>29.3</v>
      </c>
      <c r="G160" s="156">
        <f>F160/E160</f>
        <v>5.86</v>
      </c>
      <c r="H160" s="138">
        <v>1</v>
      </c>
      <c r="I160" s="138">
        <v>1</v>
      </c>
    </row>
    <row r="161" spans="1:12" ht="38.25" customHeight="1" x14ac:dyDescent="0.25">
      <c r="A161" s="370" t="s">
        <v>12</v>
      </c>
      <c r="B161" s="371"/>
      <c r="C161" s="371"/>
      <c r="D161" s="371"/>
      <c r="E161" s="371"/>
      <c r="F161" s="372"/>
      <c r="G161" s="157" t="s">
        <v>511</v>
      </c>
      <c r="H161" s="138">
        <f>SUM(H162:H173)/12</f>
        <v>0.98333333333333339</v>
      </c>
      <c r="I161" s="180">
        <v>1</v>
      </c>
      <c r="J161" s="139">
        <f>[2]Лист1!$F$149</f>
        <v>0.98296636526539083</v>
      </c>
      <c r="K161" s="139">
        <f>I161/J161</f>
        <v>1.0173288073086919</v>
      </c>
      <c r="L161" s="126">
        <f>H161*K161</f>
        <v>1.0003733271868804</v>
      </c>
    </row>
    <row r="162" spans="1:12" ht="56.25" x14ac:dyDescent="0.25">
      <c r="A162" s="53">
        <v>1</v>
      </c>
      <c r="B162" s="56" t="s">
        <v>152</v>
      </c>
      <c r="C162" s="53" t="s">
        <v>153</v>
      </c>
      <c r="D162" s="54">
        <v>1510</v>
      </c>
      <c r="E162" s="54">
        <v>1520</v>
      </c>
      <c r="F162" s="54">
        <v>1520</v>
      </c>
      <c r="G162" s="147">
        <f>F162/E162</f>
        <v>1</v>
      </c>
      <c r="H162" s="138">
        <v>1</v>
      </c>
    </row>
    <row r="163" spans="1:12" ht="93.75" x14ac:dyDescent="0.25">
      <c r="A163" s="53">
        <v>2</v>
      </c>
      <c r="B163" s="56" t="s">
        <v>163</v>
      </c>
      <c r="C163" s="53" t="s">
        <v>602</v>
      </c>
      <c r="D163" s="55">
        <v>90600</v>
      </c>
      <c r="E163" s="54">
        <v>90700</v>
      </c>
      <c r="F163" s="55">
        <v>91836</v>
      </c>
      <c r="G163" s="147">
        <f t="shared" ref="G163:G173" si="6">F163/E163</f>
        <v>1.0125248070562294</v>
      </c>
      <c r="H163" s="138">
        <v>1</v>
      </c>
    </row>
    <row r="164" spans="1:12" ht="112.5" x14ac:dyDescent="0.25">
      <c r="A164" s="53">
        <v>3</v>
      </c>
      <c r="B164" s="56" t="s">
        <v>154</v>
      </c>
      <c r="C164" s="53" t="s">
        <v>554</v>
      </c>
      <c r="D164" s="57">
        <v>73.599999999999994</v>
      </c>
      <c r="E164" s="57">
        <v>73.7</v>
      </c>
      <c r="F164" s="57">
        <v>70.599999999999994</v>
      </c>
      <c r="G164" s="147">
        <f t="shared" si="6"/>
        <v>0.9579375848032563</v>
      </c>
      <c r="H164" s="138">
        <v>0.96</v>
      </c>
    </row>
    <row r="165" spans="1:12" ht="112.5" x14ac:dyDescent="0.25">
      <c r="A165" s="53">
        <v>4</v>
      </c>
      <c r="B165" s="56" t="s">
        <v>164</v>
      </c>
      <c r="C165" s="53" t="s">
        <v>153</v>
      </c>
      <c r="D165" s="54">
        <v>1005</v>
      </c>
      <c r="E165" s="54">
        <v>1010</v>
      </c>
      <c r="F165" s="54">
        <v>1010</v>
      </c>
      <c r="G165" s="147">
        <f t="shared" si="6"/>
        <v>1</v>
      </c>
      <c r="H165" s="138">
        <v>1</v>
      </c>
      <c r="I165" s="330">
        <f>(SUM(H165:H171))/7</f>
        <v>0.97714285714285709</v>
      </c>
    </row>
    <row r="166" spans="1:12" ht="131.25" x14ac:dyDescent="0.25">
      <c r="A166" s="53">
        <v>5</v>
      </c>
      <c r="B166" s="56" t="s">
        <v>155</v>
      </c>
      <c r="C166" s="53" t="s">
        <v>602</v>
      </c>
      <c r="D166" s="54">
        <v>62150</v>
      </c>
      <c r="E166" s="54">
        <v>62200</v>
      </c>
      <c r="F166" s="54">
        <v>62829</v>
      </c>
      <c r="G166" s="147">
        <f t="shared" si="6"/>
        <v>1.0101125401929261</v>
      </c>
      <c r="H166" s="138">
        <v>1</v>
      </c>
      <c r="I166" s="330"/>
    </row>
    <row r="167" spans="1:12" ht="206.25" x14ac:dyDescent="0.25">
      <c r="A167" s="53">
        <v>6</v>
      </c>
      <c r="B167" s="56" t="s">
        <v>156</v>
      </c>
      <c r="C167" s="53" t="s">
        <v>554</v>
      </c>
      <c r="D167" s="57">
        <v>68.599999999999994</v>
      </c>
      <c r="E167" s="57">
        <v>68.599999999999994</v>
      </c>
      <c r="F167" s="57">
        <v>68.400000000000006</v>
      </c>
      <c r="G167" s="147">
        <f t="shared" si="6"/>
        <v>0.99708454810495639</v>
      </c>
      <c r="H167" s="138">
        <v>1</v>
      </c>
      <c r="I167" s="330"/>
    </row>
    <row r="168" spans="1:12" ht="93.75" x14ac:dyDescent="0.25">
      <c r="A168" s="53">
        <v>7</v>
      </c>
      <c r="B168" s="56" t="s">
        <v>157</v>
      </c>
      <c r="C168" s="53" t="s">
        <v>153</v>
      </c>
      <c r="D168" s="58">
        <v>505</v>
      </c>
      <c r="E168" s="58">
        <v>510</v>
      </c>
      <c r="F168" s="58">
        <v>510</v>
      </c>
      <c r="G168" s="147">
        <f t="shared" si="6"/>
        <v>1</v>
      </c>
      <c r="H168" s="138">
        <v>1</v>
      </c>
      <c r="I168" s="330"/>
    </row>
    <row r="169" spans="1:12" ht="112.5" x14ac:dyDescent="0.25">
      <c r="A169" s="53">
        <v>8</v>
      </c>
      <c r="B169" s="56" t="s">
        <v>158</v>
      </c>
      <c r="C169" s="53" t="s">
        <v>554</v>
      </c>
      <c r="D169" s="54">
        <v>28450</v>
      </c>
      <c r="E169" s="54">
        <v>28500</v>
      </c>
      <c r="F169" s="54">
        <v>29007</v>
      </c>
      <c r="G169" s="147">
        <f t="shared" si="6"/>
        <v>1.0177894736842106</v>
      </c>
      <c r="H169" s="138">
        <v>1</v>
      </c>
      <c r="I169" s="330"/>
    </row>
    <row r="170" spans="1:12" ht="187.5" x14ac:dyDescent="0.25">
      <c r="A170" s="53">
        <v>9</v>
      </c>
      <c r="B170" s="56" t="s">
        <v>159</v>
      </c>
      <c r="C170" s="53" t="s">
        <v>554</v>
      </c>
      <c r="D170" s="57">
        <v>31.4</v>
      </c>
      <c r="E170" s="57">
        <f>E169/E163*100</f>
        <v>31.422271223814775</v>
      </c>
      <c r="F170" s="57">
        <v>31.6</v>
      </c>
      <c r="G170" s="147">
        <f t="shared" si="6"/>
        <v>1.0056561403508772</v>
      </c>
      <c r="H170" s="138">
        <v>1</v>
      </c>
      <c r="I170" s="330"/>
    </row>
    <row r="171" spans="1:12" ht="56.25" x14ac:dyDescent="0.25">
      <c r="A171" s="53">
        <v>10</v>
      </c>
      <c r="B171" s="56" t="s">
        <v>160</v>
      </c>
      <c r="C171" s="53" t="s">
        <v>555</v>
      </c>
      <c r="D171" s="54">
        <v>50</v>
      </c>
      <c r="E171" s="59">
        <v>51</v>
      </c>
      <c r="F171" s="54">
        <v>43</v>
      </c>
      <c r="G171" s="147">
        <f t="shared" si="6"/>
        <v>0.84313725490196079</v>
      </c>
      <c r="H171" s="138">
        <v>0.84</v>
      </c>
      <c r="I171" s="330"/>
    </row>
    <row r="172" spans="1:12" ht="56.25" x14ac:dyDescent="0.25">
      <c r="A172" s="53">
        <v>11</v>
      </c>
      <c r="B172" s="56" t="s">
        <v>161</v>
      </c>
      <c r="C172" s="53" t="s">
        <v>555</v>
      </c>
      <c r="D172" s="58">
        <v>1</v>
      </c>
      <c r="E172" s="58">
        <v>1</v>
      </c>
      <c r="F172" s="58">
        <v>1</v>
      </c>
      <c r="G172" s="147">
        <f t="shared" si="6"/>
        <v>1</v>
      </c>
      <c r="H172" s="138">
        <v>1</v>
      </c>
      <c r="I172" s="330">
        <v>1</v>
      </c>
    </row>
    <row r="173" spans="1:12" ht="54.75" customHeight="1" x14ac:dyDescent="0.25">
      <c r="A173" s="53">
        <v>12</v>
      </c>
      <c r="B173" s="56" t="s">
        <v>162</v>
      </c>
      <c r="C173" s="53" t="s">
        <v>555</v>
      </c>
      <c r="D173" s="58">
        <v>11</v>
      </c>
      <c r="E173" s="58">
        <v>12</v>
      </c>
      <c r="F173" s="58">
        <v>12</v>
      </c>
      <c r="G173" s="147">
        <f t="shared" si="6"/>
        <v>1</v>
      </c>
      <c r="H173" s="138">
        <v>1</v>
      </c>
      <c r="I173" s="330"/>
    </row>
    <row r="174" spans="1:12" ht="37.5" customHeight="1" x14ac:dyDescent="0.25">
      <c r="A174" s="370" t="s">
        <v>366</v>
      </c>
      <c r="B174" s="371"/>
      <c r="C174" s="371"/>
      <c r="D174" s="371"/>
      <c r="E174" s="371"/>
      <c r="F174" s="372"/>
      <c r="G174" s="183" t="s">
        <v>516</v>
      </c>
      <c r="H174" s="125">
        <f>SUM(H175:H196)/22</f>
        <v>0.94499999999999995</v>
      </c>
      <c r="I174" s="139">
        <f>9/10</f>
        <v>0.9</v>
      </c>
      <c r="J174" s="139">
        <f>[2]Лист1!$F$155</f>
        <v>0.9850782908159369</v>
      </c>
      <c r="K174" s="139">
        <f>I174/J174</f>
        <v>0.91363296541083372</v>
      </c>
      <c r="L174" s="233">
        <f>H174*K174</f>
        <v>0.86338315231323781</v>
      </c>
    </row>
    <row r="175" spans="1:12" ht="93.75" x14ac:dyDescent="0.25">
      <c r="A175" s="53">
        <v>1</v>
      </c>
      <c r="B175" s="56" t="s">
        <v>367</v>
      </c>
      <c r="C175" s="53" t="s">
        <v>554</v>
      </c>
      <c r="D175" s="53">
        <v>102</v>
      </c>
      <c r="E175" s="53">
        <v>100</v>
      </c>
      <c r="F175" s="53">
        <v>101</v>
      </c>
      <c r="G175" s="156">
        <f>F175/E175</f>
        <v>1.01</v>
      </c>
      <c r="H175" s="138">
        <v>1</v>
      </c>
    </row>
    <row r="176" spans="1:12" ht="112.5" x14ac:dyDescent="0.25">
      <c r="A176" s="53">
        <v>2</v>
      </c>
      <c r="B176" s="56" t="s">
        <v>368</v>
      </c>
      <c r="C176" s="53" t="s">
        <v>554</v>
      </c>
      <c r="D176" s="53">
        <v>100</v>
      </c>
      <c r="E176" s="53">
        <v>100</v>
      </c>
      <c r="F176" s="53">
        <v>95</v>
      </c>
      <c r="G176" s="156">
        <f t="shared" ref="G176:G196" si="7">F176/E176</f>
        <v>0.95</v>
      </c>
      <c r="H176" s="138">
        <v>0.95</v>
      </c>
    </row>
    <row r="177" spans="1:9" ht="56.25" x14ac:dyDescent="0.25">
      <c r="A177" s="53">
        <v>3</v>
      </c>
      <c r="B177" s="56" t="s">
        <v>369</v>
      </c>
      <c r="C177" s="53" t="s">
        <v>554</v>
      </c>
      <c r="D177" s="53">
        <v>81</v>
      </c>
      <c r="E177" s="53">
        <v>100</v>
      </c>
      <c r="F177" s="53">
        <v>85</v>
      </c>
      <c r="G177" s="156">
        <f t="shared" si="7"/>
        <v>0.85</v>
      </c>
      <c r="H177" s="138">
        <v>0.85</v>
      </c>
    </row>
    <row r="178" spans="1:9" ht="93.75" x14ac:dyDescent="0.25">
      <c r="A178" s="53">
        <v>4</v>
      </c>
      <c r="B178" s="56" t="s">
        <v>370</v>
      </c>
      <c r="C178" s="53" t="s">
        <v>555</v>
      </c>
      <c r="D178" s="53">
        <v>83</v>
      </c>
      <c r="E178" s="53">
        <v>76</v>
      </c>
      <c r="F178" s="53">
        <v>76</v>
      </c>
      <c r="G178" s="156">
        <f t="shared" si="7"/>
        <v>1</v>
      </c>
      <c r="H178" s="138">
        <v>1</v>
      </c>
      <c r="I178" s="330">
        <v>1</v>
      </c>
    </row>
    <row r="179" spans="1:9" ht="56.25" x14ac:dyDescent="0.25">
      <c r="A179" s="53">
        <v>5</v>
      </c>
      <c r="B179" s="56" t="s">
        <v>371</v>
      </c>
      <c r="C179" s="53" t="s">
        <v>555</v>
      </c>
      <c r="D179" s="53">
        <v>42</v>
      </c>
      <c r="E179" s="53">
        <v>23</v>
      </c>
      <c r="F179" s="53">
        <v>23</v>
      </c>
      <c r="G179" s="156">
        <f t="shared" si="7"/>
        <v>1</v>
      </c>
      <c r="H179" s="138">
        <v>1</v>
      </c>
      <c r="I179" s="330"/>
    </row>
    <row r="180" spans="1:9" ht="79.5" customHeight="1" x14ac:dyDescent="0.25">
      <c r="A180" s="53">
        <v>6</v>
      </c>
      <c r="B180" s="56" t="s">
        <v>372</v>
      </c>
      <c r="C180" s="53" t="s">
        <v>555</v>
      </c>
      <c r="D180" s="53">
        <v>103</v>
      </c>
      <c r="E180" s="53">
        <v>52</v>
      </c>
      <c r="F180" s="53">
        <v>54</v>
      </c>
      <c r="G180" s="156">
        <f t="shared" si="7"/>
        <v>1.0384615384615385</v>
      </c>
      <c r="H180" s="138">
        <v>1</v>
      </c>
      <c r="I180" s="330"/>
    </row>
    <row r="181" spans="1:9" ht="78" customHeight="1" x14ac:dyDescent="0.25">
      <c r="A181" s="53">
        <v>7</v>
      </c>
      <c r="B181" s="56" t="s">
        <v>373</v>
      </c>
      <c r="C181" s="53" t="s">
        <v>555</v>
      </c>
      <c r="D181" s="53">
        <v>76</v>
      </c>
      <c r="E181" s="53">
        <v>57</v>
      </c>
      <c r="F181" s="53">
        <v>57</v>
      </c>
      <c r="G181" s="156">
        <f t="shared" si="7"/>
        <v>1</v>
      </c>
      <c r="H181" s="138">
        <v>1</v>
      </c>
      <c r="I181" s="330"/>
    </row>
    <row r="182" spans="1:9" ht="126.75" customHeight="1" x14ac:dyDescent="0.25">
      <c r="A182" s="53">
        <v>8</v>
      </c>
      <c r="B182" s="56" t="s">
        <v>374</v>
      </c>
      <c r="C182" s="53" t="s">
        <v>612</v>
      </c>
      <c r="D182" s="53">
        <v>398.6</v>
      </c>
      <c r="E182" s="53">
        <v>258</v>
      </c>
      <c r="F182" s="53">
        <v>258.86</v>
      </c>
      <c r="G182" s="156">
        <f t="shared" si="7"/>
        <v>1.0033333333333334</v>
      </c>
      <c r="H182" s="138">
        <v>1</v>
      </c>
      <c r="I182" s="330">
        <v>1</v>
      </c>
    </row>
    <row r="183" spans="1:9" ht="150" x14ac:dyDescent="0.25">
      <c r="A183" s="53">
        <v>9</v>
      </c>
      <c r="B183" s="56" t="s">
        <v>375</v>
      </c>
      <c r="C183" s="53" t="s">
        <v>555</v>
      </c>
      <c r="D183" s="53">
        <v>95</v>
      </c>
      <c r="E183" s="53">
        <v>47</v>
      </c>
      <c r="F183" s="53">
        <v>47</v>
      </c>
      <c r="G183" s="156">
        <f t="shared" si="7"/>
        <v>1</v>
      </c>
      <c r="H183" s="138">
        <v>1</v>
      </c>
      <c r="I183" s="330"/>
    </row>
    <row r="184" spans="1:9" ht="56.25" x14ac:dyDescent="0.25">
      <c r="A184" s="53">
        <v>10</v>
      </c>
      <c r="B184" s="56" t="s">
        <v>376</v>
      </c>
      <c r="C184" s="53" t="s">
        <v>554</v>
      </c>
      <c r="D184" s="53">
        <v>100</v>
      </c>
      <c r="E184" s="53">
        <v>100</v>
      </c>
      <c r="F184" s="53">
        <v>100</v>
      </c>
      <c r="G184" s="156">
        <f t="shared" si="7"/>
        <v>1</v>
      </c>
      <c r="H184" s="138">
        <v>1</v>
      </c>
      <c r="I184" s="138">
        <v>1</v>
      </c>
    </row>
    <row r="185" spans="1:9" ht="75" x14ac:dyDescent="0.25">
      <c r="A185" s="53">
        <v>11</v>
      </c>
      <c r="B185" s="56" t="s">
        <v>378</v>
      </c>
      <c r="C185" s="53" t="s">
        <v>613</v>
      </c>
      <c r="D185" s="149">
        <v>4443.1000000000004</v>
      </c>
      <c r="E185" s="53">
        <v>14191.1</v>
      </c>
      <c r="F185" s="53">
        <v>14191.1</v>
      </c>
      <c r="G185" s="156">
        <f t="shared" si="7"/>
        <v>1</v>
      </c>
      <c r="H185" s="138">
        <v>1</v>
      </c>
      <c r="I185" s="144">
        <v>1</v>
      </c>
    </row>
    <row r="186" spans="1:9" ht="56.25" x14ac:dyDescent="0.25">
      <c r="A186" s="53">
        <v>12</v>
      </c>
      <c r="B186" s="56" t="s">
        <v>379</v>
      </c>
      <c r="C186" s="53" t="s">
        <v>614</v>
      </c>
      <c r="D186" s="53">
        <v>5</v>
      </c>
      <c r="E186" s="53">
        <v>2</v>
      </c>
      <c r="F186" s="53">
        <v>0</v>
      </c>
      <c r="G186" s="156">
        <f t="shared" si="7"/>
        <v>0</v>
      </c>
      <c r="H186" s="138">
        <v>0</v>
      </c>
      <c r="I186" s="138">
        <v>0</v>
      </c>
    </row>
    <row r="187" spans="1:9" ht="228" customHeight="1" x14ac:dyDescent="0.25">
      <c r="A187" s="53">
        <v>13</v>
      </c>
      <c r="B187" s="56" t="s">
        <v>380</v>
      </c>
      <c r="C187" s="53" t="s">
        <v>554</v>
      </c>
      <c r="D187" s="53">
        <v>100</v>
      </c>
      <c r="E187" s="53">
        <v>100</v>
      </c>
      <c r="F187" s="53">
        <v>100</v>
      </c>
      <c r="G187" s="156">
        <f t="shared" si="7"/>
        <v>1</v>
      </c>
      <c r="H187" s="138">
        <v>1</v>
      </c>
      <c r="I187" s="138">
        <v>1</v>
      </c>
    </row>
    <row r="188" spans="1:9" ht="56.25" x14ac:dyDescent="0.25">
      <c r="A188" s="53">
        <v>14</v>
      </c>
      <c r="B188" s="56" t="s">
        <v>381</v>
      </c>
      <c r="C188" s="53" t="s">
        <v>614</v>
      </c>
      <c r="D188" s="53"/>
      <c r="E188" s="53">
        <v>25</v>
      </c>
      <c r="F188" s="149">
        <v>25</v>
      </c>
      <c r="G188" s="156">
        <f t="shared" si="7"/>
        <v>1</v>
      </c>
      <c r="H188" s="138">
        <v>1</v>
      </c>
      <c r="I188" s="330">
        <v>1</v>
      </c>
    </row>
    <row r="189" spans="1:9" ht="75" x14ac:dyDescent="0.25">
      <c r="A189" s="53">
        <v>15</v>
      </c>
      <c r="B189" s="56" t="s">
        <v>382</v>
      </c>
      <c r="C189" s="53" t="s">
        <v>554</v>
      </c>
      <c r="D189" s="53">
        <v>7.5</v>
      </c>
      <c r="E189" s="53">
        <v>30.8</v>
      </c>
      <c r="F189" s="53">
        <v>30.8</v>
      </c>
      <c r="G189" s="156">
        <f t="shared" si="7"/>
        <v>1</v>
      </c>
      <c r="H189" s="138">
        <v>1</v>
      </c>
      <c r="I189" s="330"/>
    </row>
    <row r="190" spans="1:9" ht="93.75" x14ac:dyDescent="0.25">
      <c r="A190" s="53">
        <v>16</v>
      </c>
      <c r="B190" s="56" t="s">
        <v>383</v>
      </c>
      <c r="C190" s="53" t="s">
        <v>613</v>
      </c>
      <c r="D190" s="53">
        <v>175327</v>
      </c>
      <c r="E190" s="53">
        <v>135000</v>
      </c>
      <c r="F190" s="53">
        <v>135000</v>
      </c>
      <c r="G190" s="156">
        <f t="shared" si="7"/>
        <v>1</v>
      </c>
      <c r="H190" s="138">
        <v>1</v>
      </c>
      <c r="I190" s="331">
        <f>SUM(H190:H191)/2</f>
        <v>1</v>
      </c>
    </row>
    <row r="191" spans="1:9" ht="75" x14ac:dyDescent="0.25">
      <c r="A191" s="53">
        <v>17</v>
      </c>
      <c r="B191" s="56" t="s">
        <v>384</v>
      </c>
      <c r="C191" s="53" t="s">
        <v>614</v>
      </c>
      <c r="D191" s="53">
        <v>55</v>
      </c>
      <c r="E191" s="53">
        <v>51</v>
      </c>
      <c r="F191" s="53">
        <v>60</v>
      </c>
      <c r="G191" s="156">
        <f t="shared" si="7"/>
        <v>1.1764705882352942</v>
      </c>
      <c r="H191" s="138">
        <v>1</v>
      </c>
      <c r="I191" s="331"/>
    </row>
    <row r="192" spans="1:9" ht="93.75" x14ac:dyDescent="0.25">
      <c r="A192" s="53">
        <v>18</v>
      </c>
      <c r="B192" s="56" t="s">
        <v>385</v>
      </c>
      <c r="C192" s="53" t="s">
        <v>614</v>
      </c>
      <c r="D192" s="53">
        <v>12</v>
      </c>
      <c r="E192" s="53">
        <v>2</v>
      </c>
      <c r="F192" s="53">
        <v>2</v>
      </c>
      <c r="G192" s="156">
        <f t="shared" si="7"/>
        <v>1</v>
      </c>
      <c r="H192" s="138">
        <v>1</v>
      </c>
      <c r="I192" s="331">
        <f>SUM(H192:H194)/3</f>
        <v>1</v>
      </c>
    </row>
    <row r="193" spans="1:12" ht="115.5" customHeight="1" x14ac:dyDescent="0.25">
      <c r="A193" s="53">
        <v>19</v>
      </c>
      <c r="B193" s="56" t="s">
        <v>386</v>
      </c>
      <c r="C193" s="53" t="s">
        <v>614</v>
      </c>
      <c r="D193" s="53">
        <v>0</v>
      </c>
      <c r="E193" s="53">
        <v>2</v>
      </c>
      <c r="F193" s="53">
        <v>2</v>
      </c>
      <c r="G193" s="156">
        <f t="shared" si="7"/>
        <v>1</v>
      </c>
      <c r="H193" s="138">
        <v>1</v>
      </c>
      <c r="I193" s="331"/>
    </row>
    <row r="194" spans="1:12" ht="93.75" x14ac:dyDescent="0.25">
      <c r="A194" s="53">
        <v>20</v>
      </c>
      <c r="B194" s="56" t="s">
        <v>387</v>
      </c>
      <c r="C194" s="53" t="s">
        <v>613</v>
      </c>
      <c r="D194" s="53">
        <v>15158</v>
      </c>
      <c r="E194" s="53">
        <v>3350</v>
      </c>
      <c r="F194" s="53">
        <v>3350</v>
      </c>
      <c r="G194" s="156">
        <f t="shared" si="7"/>
        <v>1</v>
      </c>
      <c r="H194" s="138">
        <v>1</v>
      </c>
      <c r="I194" s="331"/>
    </row>
    <row r="195" spans="1:12" ht="150" customHeight="1" x14ac:dyDescent="0.25">
      <c r="A195" s="53">
        <v>21</v>
      </c>
      <c r="B195" s="56" t="s">
        <v>388</v>
      </c>
      <c r="C195" s="53" t="s">
        <v>554</v>
      </c>
      <c r="D195" s="53">
        <v>100</v>
      </c>
      <c r="E195" s="53">
        <v>100</v>
      </c>
      <c r="F195" s="53">
        <v>99</v>
      </c>
      <c r="G195" s="156">
        <f t="shared" si="7"/>
        <v>0.99</v>
      </c>
      <c r="H195" s="138">
        <v>0.99</v>
      </c>
      <c r="I195" s="330">
        <v>1</v>
      </c>
    </row>
    <row r="196" spans="1:12" ht="187.5" customHeight="1" x14ac:dyDescent="0.25">
      <c r="A196" s="53">
        <v>22</v>
      </c>
      <c r="B196" s="56" t="s">
        <v>389</v>
      </c>
      <c r="C196" s="53" t="s">
        <v>554</v>
      </c>
      <c r="D196" s="53">
        <v>106</v>
      </c>
      <c r="E196" s="53">
        <v>100</v>
      </c>
      <c r="F196" s="53">
        <v>103</v>
      </c>
      <c r="G196" s="184">
        <f t="shared" si="7"/>
        <v>1.03</v>
      </c>
      <c r="H196" s="138">
        <v>1</v>
      </c>
      <c r="I196" s="330"/>
    </row>
    <row r="197" spans="1:12" ht="48.75" customHeight="1" x14ac:dyDescent="0.25">
      <c r="A197" s="367" t="s">
        <v>465</v>
      </c>
      <c r="B197" s="368"/>
      <c r="C197" s="368"/>
      <c r="D197" s="368"/>
      <c r="E197" s="368"/>
      <c r="F197" s="369"/>
      <c r="G197" s="157" t="s">
        <v>511</v>
      </c>
      <c r="H197" s="236">
        <f>SUM(H198:H227)/27</f>
        <v>1</v>
      </c>
      <c r="I197" s="138">
        <f>14/14</f>
        <v>1</v>
      </c>
      <c r="J197" s="139">
        <f>[2]Лист1!$F$179</f>
        <v>0.98983345527462374</v>
      </c>
      <c r="K197" s="139">
        <f>I197/J197</f>
        <v>1.0102709649499124</v>
      </c>
      <c r="L197" s="126">
        <f>H197*K197</f>
        <v>1.0102709649499124</v>
      </c>
    </row>
    <row r="198" spans="1:12" x14ac:dyDescent="0.25">
      <c r="A198" s="53">
        <v>1</v>
      </c>
      <c r="B198" s="185" t="s">
        <v>166</v>
      </c>
      <c r="C198" s="186" t="s">
        <v>615</v>
      </c>
      <c r="D198" s="187">
        <v>287.60000000000002</v>
      </c>
      <c r="E198" s="187">
        <v>280</v>
      </c>
      <c r="F198" s="187">
        <v>321.56</v>
      </c>
      <c r="G198" s="156">
        <f>F198/E198</f>
        <v>1.1484285714285714</v>
      </c>
      <c r="H198" s="138">
        <v>1</v>
      </c>
      <c r="I198" s="330"/>
    </row>
    <row r="199" spans="1:12" ht="56.25" customHeight="1" x14ac:dyDescent="0.25">
      <c r="A199" s="53">
        <f>A198+1</f>
        <v>2</v>
      </c>
      <c r="B199" s="188" t="s">
        <v>167</v>
      </c>
      <c r="C199" s="53" t="s">
        <v>613</v>
      </c>
      <c r="D199" s="187">
        <v>22</v>
      </c>
      <c r="E199" s="187">
        <v>21.9</v>
      </c>
      <c r="F199" s="187">
        <v>22.4</v>
      </c>
      <c r="G199" s="156">
        <f t="shared" ref="G199:G227" si="8">F199/E199</f>
        <v>1.0228310502283104</v>
      </c>
      <c r="H199" s="138">
        <v>1</v>
      </c>
      <c r="I199" s="330"/>
    </row>
    <row r="200" spans="1:12" ht="38.25" customHeight="1" x14ac:dyDescent="0.25">
      <c r="A200" s="53">
        <f>A199+1</f>
        <v>3</v>
      </c>
      <c r="B200" s="188" t="s">
        <v>168</v>
      </c>
      <c r="C200" s="53" t="s">
        <v>613</v>
      </c>
      <c r="D200" s="189">
        <v>0.52</v>
      </c>
      <c r="E200" s="189">
        <v>0.5</v>
      </c>
      <c r="F200" s="189">
        <v>0.57999999999999996</v>
      </c>
      <c r="G200" s="156">
        <f t="shared" si="8"/>
        <v>1.1599999999999999</v>
      </c>
      <c r="H200" s="138">
        <v>1</v>
      </c>
      <c r="I200" s="330"/>
    </row>
    <row r="201" spans="1:12" ht="56.25" customHeight="1" x14ac:dyDescent="0.25">
      <c r="A201" s="53">
        <f t="shared" ref="A201:A227" si="9">A200+1</f>
        <v>4</v>
      </c>
      <c r="B201" s="188" t="s">
        <v>169</v>
      </c>
      <c r="C201" s="164" t="s">
        <v>170</v>
      </c>
      <c r="D201" s="186">
        <v>1</v>
      </c>
      <c r="E201" s="186">
        <v>1</v>
      </c>
      <c r="F201" s="186">
        <v>1</v>
      </c>
      <c r="G201" s="156">
        <f t="shared" si="8"/>
        <v>1</v>
      </c>
      <c r="H201" s="138">
        <v>1</v>
      </c>
      <c r="I201" s="330">
        <v>1</v>
      </c>
    </row>
    <row r="202" spans="1:12" ht="56.25" customHeight="1" x14ac:dyDescent="0.25">
      <c r="A202" s="53">
        <f t="shared" si="9"/>
        <v>5</v>
      </c>
      <c r="B202" s="188" t="s">
        <v>171</v>
      </c>
      <c r="C202" s="164" t="s">
        <v>170</v>
      </c>
      <c r="D202" s="186">
        <v>1</v>
      </c>
      <c r="E202" s="186">
        <v>1</v>
      </c>
      <c r="F202" s="186">
        <v>1</v>
      </c>
      <c r="G202" s="156">
        <f t="shared" si="8"/>
        <v>1</v>
      </c>
      <c r="H202" s="138">
        <v>1</v>
      </c>
      <c r="I202" s="330"/>
    </row>
    <row r="203" spans="1:12" s="144" customFormat="1" ht="56.25" customHeight="1" x14ac:dyDescent="0.25">
      <c r="A203" s="53">
        <v>6</v>
      </c>
      <c r="B203" s="188" t="s">
        <v>517</v>
      </c>
      <c r="C203" s="164" t="s">
        <v>555</v>
      </c>
      <c r="D203" s="186"/>
      <c r="E203" s="186">
        <v>3</v>
      </c>
      <c r="F203" s="186">
        <v>3</v>
      </c>
      <c r="G203" s="156">
        <f t="shared" si="8"/>
        <v>1</v>
      </c>
      <c r="H203" s="144">
        <v>1</v>
      </c>
      <c r="I203" s="144">
        <v>1</v>
      </c>
    </row>
    <row r="204" spans="1:12" s="144" customFormat="1" ht="172.5" customHeight="1" x14ac:dyDescent="0.25">
      <c r="A204" s="53">
        <v>7</v>
      </c>
      <c r="B204" s="188" t="s">
        <v>518</v>
      </c>
      <c r="C204" s="164" t="s">
        <v>615</v>
      </c>
      <c r="D204" s="186"/>
      <c r="E204" s="190">
        <v>18.600000000000001</v>
      </c>
      <c r="F204" s="190">
        <v>19.899999999999999</v>
      </c>
      <c r="G204" s="156">
        <f t="shared" si="8"/>
        <v>1.0698924731182795</v>
      </c>
      <c r="H204" s="144">
        <v>1</v>
      </c>
      <c r="I204" s="330">
        <v>1</v>
      </c>
    </row>
    <row r="205" spans="1:12" s="144" customFormat="1" x14ac:dyDescent="0.25">
      <c r="A205" s="53"/>
      <c r="B205" s="188" t="s">
        <v>519</v>
      </c>
      <c r="C205" s="164"/>
      <c r="D205" s="186"/>
      <c r="E205" s="190"/>
      <c r="F205" s="190"/>
      <c r="G205" s="156"/>
      <c r="I205" s="330"/>
    </row>
    <row r="206" spans="1:12" s="144" customFormat="1" ht="37.5" x14ac:dyDescent="0.25">
      <c r="A206" s="53" t="s">
        <v>524</v>
      </c>
      <c r="B206" s="188" t="s">
        <v>523</v>
      </c>
      <c r="C206" s="164" t="s">
        <v>615</v>
      </c>
      <c r="D206" s="186"/>
      <c r="E206" s="190">
        <v>18.600000000000001</v>
      </c>
      <c r="F206" s="190">
        <v>19.899999999999999</v>
      </c>
      <c r="G206" s="156">
        <f t="shared" si="8"/>
        <v>1.0698924731182795</v>
      </c>
      <c r="H206" s="144">
        <v>1</v>
      </c>
      <c r="I206" s="330"/>
    </row>
    <row r="207" spans="1:12" s="144" customFormat="1" ht="75" x14ac:dyDescent="0.25">
      <c r="A207" s="53">
        <v>8</v>
      </c>
      <c r="B207" s="188" t="s">
        <v>520</v>
      </c>
      <c r="C207" s="164" t="s">
        <v>555</v>
      </c>
      <c r="D207" s="186"/>
      <c r="E207" s="190">
        <v>3</v>
      </c>
      <c r="F207" s="190">
        <v>3</v>
      </c>
      <c r="G207" s="156">
        <f t="shared" si="8"/>
        <v>1</v>
      </c>
      <c r="H207" s="144">
        <v>1</v>
      </c>
      <c r="I207" s="330"/>
    </row>
    <row r="208" spans="1:12" s="144" customFormat="1" ht="243.75" x14ac:dyDescent="0.25">
      <c r="A208" s="53">
        <v>9</v>
      </c>
      <c r="B208" s="188" t="s">
        <v>521</v>
      </c>
      <c r="C208" s="164" t="s">
        <v>613</v>
      </c>
      <c r="D208" s="186"/>
      <c r="E208" s="164" t="s">
        <v>522</v>
      </c>
      <c r="F208" s="164" t="s">
        <v>522</v>
      </c>
      <c r="G208" s="156"/>
      <c r="H208" s="144">
        <v>1</v>
      </c>
      <c r="I208" s="330"/>
    </row>
    <row r="209" spans="1:9" s="144" customFormat="1" x14ac:dyDescent="0.25">
      <c r="A209" s="53"/>
      <c r="B209" s="188" t="s">
        <v>519</v>
      </c>
      <c r="C209" s="164"/>
      <c r="D209" s="186"/>
      <c r="E209" s="164"/>
      <c r="F209" s="164"/>
      <c r="G209" s="156"/>
      <c r="I209" s="330"/>
    </row>
    <row r="210" spans="1:9" s="144" customFormat="1" ht="61.5" customHeight="1" x14ac:dyDescent="0.25">
      <c r="A210" s="53" t="s">
        <v>525</v>
      </c>
      <c r="B210" s="188" t="s">
        <v>526</v>
      </c>
      <c r="C210" s="164" t="s">
        <v>613</v>
      </c>
      <c r="D210" s="186"/>
      <c r="E210" s="164" t="s">
        <v>522</v>
      </c>
      <c r="F210" s="164" t="s">
        <v>522</v>
      </c>
      <c r="G210" s="156"/>
      <c r="H210" s="144">
        <v>1</v>
      </c>
      <c r="I210" s="330"/>
    </row>
    <row r="211" spans="1:9" ht="56.25" customHeight="1" x14ac:dyDescent="0.25">
      <c r="A211" s="53">
        <v>10</v>
      </c>
      <c r="B211" s="188" t="s">
        <v>172</v>
      </c>
      <c r="C211" s="164" t="s">
        <v>555</v>
      </c>
      <c r="D211" s="191">
        <v>64</v>
      </c>
      <c r="E211" s="191">
        <v>24</v>
      </c>
      <c r="F211" s="191">
        <v>24</v>
      </c>
      <c r="G211" s="156">
        <f t="shared" si="8"/>
        <v>1</v>
      </c>
      <c r="H211" s="138">
        <v>1</v>
      </c>
      <c r="I211" s="138">
        <v>1</v>
      </c>
    </row>
    <row r="212" spans="1:9" ht="37.5" x14ac:dyDescent="0.25">
      <c r="A212" s="53">
        <f t="shared" si="9"/>
        <v>11</v>
      </c>
      <c r="B212" s="188" t="s">
        <v>527</v>
      </c>
      <c r="C212" s="164" t="s">
        <v>555</v>
      </c>
      <c r="D212" s="191">
        <v>26</v>
      </c>
      <c r="E212" s="191">
        <v>31</v>
      </c>
      <c r="F212" s="191">
        <v>31</v>
      </c>
      <c r="G212" s="156">
        <f t="shared" si="8"/>
        <v>1</v>
      </c>
      <c r="H212" s="138">
        <v>1</v>
      </c>
      <c r="I212" s="138">
        <v>1</v>
      </c>
    </row>
    <row r="213" spans="1:9" ht="56.25" x14ac:dyDescent="0.25">
      <c r="A213" s="53">
        <f t="shared" si="9"/>
        <v>12</v>
      </c>
      <c r="B213" s="188" t="s">
        <v>528</v>
      </c>
      <c r="C213" s="164" t="s">
        <v>555</v>
      </c>
      <c r="D213" s="186">
        <v>850</v>
      </c>
      <c r="E213" s="186">
        <v>1050</v>
      </c>
      <c r="F213" s="186">
        <v>1050</v>
      </c>
      <c r="G213" s="156">
        <f t="shared" si="8"/>
        <v>1</v>
      </c>
      <c r="H213" s="138">
        <v>1</v>
      </c>
      <c r="I213" s="138">
        <v>1</v>
      </c>
    </row>
    <row r="214" spans="1:9" ht="56.25" customHeight="1" x14ac:dyDescent="0.25">
      <c r="A214" s="53">
        <f t="shared" si="9"/>
        <v>13</v>
      </c>
      <c r="B214" s="188" t="s">
        <v>179</v>
      </c>
      <c r="C214" s="164" t="s">
        <v>555</v>
      </c>
      <c r="D214" s="186">
        <v>11</v>
      </c>
      <c r="E214" s="186">
        <v>10</v>
      </c>
      <c r="F214" s="186">
        <v>10</v>
      </c>
      <c r="G214" s="156">
        <f t="shared" si="8"/>
        <v>1</v>
      </c>
      <c r="H214" s="138">
        <v>1</v>
      </c>
      <c r="I214" s="138">
        <v>1</v>
      </c>
    </row>
    <row r="215" spans="1:9" s="144" customFormat="1" ht="168.75" x14ac:dyDescent="0.25">
      <c r="A215" s="53">
        <v>14</v>
      </c>
      <c r="B215" s="188" t="s">
        <v>529</v>
      </c>
      <c r="C215" s="164" t="s">
        <v>615</v>
      </c>
      <c r="D215" s="186"/>
      <c r="E215" s="190">
        <v>67.3</v>
      </c>
      <c r="F215" s="190">
        <v>94.2</v>
      </c>
      <c r="G215" s="156">
        <f t="shared" si="8"/>
        <v>1.3997028231797921</v>
      </c>
      <c r="H215" s="144">
        <v>1</v>
      </c>
      <c r="I215" s="330">
        <v>1</v>
      </c>
    </row>
    <row r="216" spans="1:9" s="144" customFormat="1" x14ac:dyDescent="0.25">
      <c r="A216" s="53"/>
      <c r="B216" s="188" t="s">
        <v>519</v>
      </c>
      <c r="C216" s="164"/>
      <c r="D216" s="186"/>
      <c r="E216" s="186"/>
      <c r="F216" s="186"/>
      <c r="G216" s="156"/>
      <c r="I216" s="330"/>
    </row>
    <row r="217" spans="1:9" s="144" customFormat="1" x14ac:dyDescent="0.25">
      <c r="A217" s="175" t="s">
        <v>530</v>
      </c>
      <c r="B217" s="188" t="s">
        <v>536</v>
      </c>
      <c r="C217" s="164" t="s">
        <v>615</v>
      </c>
      <c r="D217" s="186"/>
      <c r="E217" s="190">
        <v>48.7</v>
      </c>
      <c r="F217" s="190">
        <v>74.3</v>
      </c>
      <c r="G217" s="156">
        <f t="shared" si="8"/>
        <v>1.5256673511293632</v>
      </c>
      <c r="H217" s="144">
        <v>1</v>
      </c>
      <c r="I217" s="330"/>
    </row>
    <row r="218" spans="1:9" s="144" customFormat="1" ht="37.5" x14ac:dyDescent="0.25">
      <c r="A218" s="175" t="s">
        <v>531</v>
      </c>
      <c r="B218" s="188" t="s">
        <v>537</v>
      </c>
      <c r="C218" s="164" t="s">
        <v>615</v>
      </c>
      <c r="D218" s="186"/>
      <c r="E218" s="190">
        <v>18.600000000000001</v>
      </c>
      <c r="F218" s="190">
        <v>19.899999999999999</v>
      </c>
      <c r="G218" s="156">
        <f t="shared" si="8"/>
        <v>1.0698924731182795</v>
      </c>
      <c r="H218" s="144">
        <v>1</v>
      </c>
      <c r="I218" s="330"/>
    </row>
    <row r="219" spans="1:9" ht="75" x14ac:dyDescent="0.25">
      <c r="A219" s="53">
        <v>15</v>
      </c>
      <c r="B219" s="188" t="s">
        <v>183</v>
      </c>
      <c r="C219" s="164" t="s">
        <v>555</v>
      </c>
      <c r="D219" s="186">
        <v>10</v>
      </c>
      <c r="E219" s="186">
        <v>13</v>
      </c>
      <c r="F219" s="186">
        <v>14</v>
      </c>
      <c r="G219" s="156">
        <f t="shared" si="8"/>
        <v>1.0769230769230769</v>
      </c>
      <c r="H219" s="138">
        <v>1</v>
      </c>
      <c r="I219" s="138">
        <v>1</v>
      </c>
    </row>
    <row r="220" spans="1:9" ht="75" x14ac:dyDescent="0.25">
      <c r="A220" s="53">
        <v>16</v>
      </c>
      <c r="B220" s="188" t="s">
        <v>186</v>
      </c>
      <c r="C220" s="164" t="s">
        <v>555</v>
      </c>
      <c r="D220" s="186">
        <v>12</v>
      </c>
      <c r="E220" s="186">
        <v>8</v>
      </c>
      <c r="F220" s="186">
        <v>8</v>
      </c>
      <c r="G220" s="156">
        <f t="shared" si="8"/>
        <v>1</v>
      </c>
      <c r="H220" s="138">
        <v>1</v>
      </c>
      <c r="I220" s="138">
        <v>1</v>
      </c>
    </row>
    <row r="221" spans="1:9" ht="56.25" x14ac:dyDescent="0.25">
      <c r="A221" s="53">
        <f t="shared" si="9"/>
        <v>17</v>
      </c>
      <c r="B221" s="188" t="s">
        <v>532</v>
      </c>
      <c r="C221" s="164" t="s">
        <v>616</v>
      </c>
      <c r="D221" s="186"/>
      <c r="E221" s="186">
        <v>150</v>
      </c>
      <c r="F221" s="186">
        <v>150</v>
      </c>
      <c r="G221" s="156">
        <f t="shared" si="8"/>
        <v>1</v>
      </c>
      <c r="H221" s="138">
        <v>1</v>
      </c>
      <c r="I221" s="330">
        <v>1</v>
      </c>
    </row>
    <row r="222" spans="1:9" s="144" customFormat="1" ht="75" x14ac:dyDescent="0.25">
      <c r="A222" s="53">
        <v>18</v>
      </c>
      <c r="B222" s="188" t="s">
        <v>533</v>
      </c>
      <c r="C222" s="164" t="s">
        <v>555</v>
      </c>
      <c r="D222" s="186">
        <v>2</v>
      </c>
      <c r="E222" s="186">
        <v>2</v>
      </c>
      <c r="F222" s="186">
        <v>2</v>
      </c>
      <c r="G222" s="156">
        <f t="shared" si="8"/>
        <v>1</v>
      </c>
      <c r="H222" s="144">
        <v>1</v>
      </c>
      <c r="I222" s="330"/>
    </row>
    <row r="223" spans="1:9" ht="75" x14ac:dyDescent="0.25">
      <c r="A223" s="53">
        <v>19</v>
      </c>
      <c r="B223" s="188" t="s">
        <v>188</v>
      </c>
      <c r="C223" s="164" t="s">
        <v>555</v>
      </c>
      <c r="D223" s="186">
        <v>1</v>
      </c>
      <c r="E223" s="186">
        <v>1</v>
      </c>
      <c r="F223" s="186">
        <v>1</v>
      </c>
      <c r="G223" s="156">
        <f t="shared" si="8"/>
        <v>1</v>
      </c>
      <c r="H223" s="138">
        <v>1</v>
      </c>
      <c r="I223" s="138">
        <v>1</v>
      </c>
    </row>
    <row r="224" spans="1:9" ht="93.75" x14ac:dyDescent="0.25">
      <c r="A224" s="53">
        <f t="shared" si="9"/>
        <v>20</v>
      </c>
      <c r="B224" s="188" t="s">
        <v>534</v>
      </c>
      <c r="C224" s="164" t="s">
        <v>555</v>
      </c>
      <c r="D224" s="186"/>
      <c r="E224" s="186">
        <v>1</v>
      </c>
      <c r="F224" s="186">
        <v>1</v>
      </c>
      <c r="G224" s="156">
        <f t="shared" si="8"/>
        <v>1</v>
      </c>
      <c r="H224" s="138">
        <v>1</v>
      </c>
      <c r="I224" s="138">
        <v>1</v>
      </c>
    </row>
    <row r="225" spans="1:12" ht="56.25" x14ac:dyDescent="0.25">
      <c r="A225" s="53">
        <v>21</v>
      </c>
      <c r="B225" s="188" t="s">
        <v>535</v>
      </c>
      <c r="C225" s="164" t="s">
        <v>555</v>
      </c>
      <c r="D225" s="186">
        <v>4</v>
      </c>
      <c r="E225" s="186">
        <v>4</v>
      </c>
      <c r="F225" s="186">
        <v>4</v>
      </c>
      <c r="G225" s="156">
        <f t="shared" si="8"/>
        <v>1</v>
      </c>
      <c r="H225" s="138">
        <v>1</v>
      </c>
      <c r="I225" s="330">
        <v>1</v>
      </c>
    </row>
    <row r="226" spans="1:12" ht="56.25" x14ac:dyDescent="0.25">
      <c r="A226" s="53">
        <f t="shared" si="9"/>
        <v>22</v>
      </c>
      <c r="B226" s="188" t="s">
        <v>192</v>
      </c>
      <c r="C226" s="164" t="s">
        <v>193</v>
      </c>
      <c r="D226" s="186">
        <v>1</v>
      </c>
      <c r="E226" s="186">
        <v>1</v>
      </c>
      <c r="F226" s="186">
        <v>1</v>
      </c>
      <c r="G226" s="156">
        <f t="shared" si="8"/>
        <v>1</v>
      </c>
      <c r="H226" s="138">
        <v>1</v>
      </c>
      <c r="I226" s="330"/>
    </row>
    <row r="227" spans="1:12" ht="37.5" x14ac:dyDescent="0.25">
      <c r="A227" s="53">
        <f t="shared" si="9"/>
        <v>23</v>
      </c>
      <c r="B227" s="188" t="s">
        <v>194</v>
      </c>
      <c r="C227" s="164" t="s">
        <v>193</v>
      </c>
      <c r="D227" s="186">
        <v>1</v>
      </c>
      <c r="E227" s="186">
        <v>1</v>
      </c>
      <c r="F227" s="186">
        <v>1</v>
      </c>
      <c r="G227" s="156">
        <f t="shared" si="8"/>
        <v>1</v>
      </c>
      <c r="H227" s="138">
        <v>1</v>
      </c>
      <c r="I227" s="330"/>
    </row>
    <row r="228" spans="1:12" ht="57" customHeight="1" x14ac:dyDescent="0.25">
      <c r="A228" s="370" t="s">
        <v>13</v>
      </c>
      <c r="B228" s="371"/>
      <c r="C228" s="371"/>
      <c r="D228" s="371"/>
      <c r="E228" s="371"/>
      <c r="F228" s="372"/>
      <c r="G228" s="157" t="s">
        <v>511</v>
      </c>
      <c r="H228" s="125">
        <f>SUM(H229:H246)/18</f>
        <v>1</v>
      </c>
      <c r="I228" s="138">
        <f>SUM(I231:I246)/7</f>
        <v>1</v>
      </c>
      <c r="J228" s="139">
        <f>[2]Лист1!$F$197</f>
        <v>0.99021320661939816</v>
      </c>
      <c r="K228" s="139">
        <f>I228/J228</f>
        <v>1.009883521362045</v>
      </c>
      <c r="L228" s="126">
        <f>H228*K228</f>
        <v>1.009883521362045</v>
      </c>
    </row>
    <row r="229" spans="1:12" ht="56.25" x14ac:dyDescent="0.25">
      <c r="A229" s="53">
        <v>1</v>
      </c>
      <c r="B229" s="56" t="s">
        <v>197</v>
      </c>
      <c r="C229" s="53" t="s">
        <v>555</v>
      </c>
      <c r="D229" s="53">
        <v>239</v>
      </c>
      <c r="E229" s="53">
        <v>421</v>
      </c>
      <c r="F229" s="53">
        <v>421</v>
      </c>
      <c r="G229" s="147">
        <f>F229/E229</f>
        <v>1</v>
      </c>
      <c r="H229" s="138">
        <v>1</v>
      </c>
    </row>
    <row r="230" spans="1:12" ht="150" x14ac:dyDescent="0.25">
      <c r="A230" s="53">
        <v>2</v>
      </c>
      <c r="B230" s="56" t="s">
        <v>198</v>
      </c>
      <c r="C230" s="53" t="s">
        <v>554</v>
      </c>
      <c r="D230" s="53">
        <v>1.7</v>
      </c>
      <c r="E230" s="146">
        <v>3</v>
      </c>
      <c r="F230" s="146">
        <v>3</v>
      </c>
      <c r="G230" s="147">
        <f>F230/E230</f>
        <v>1</v>
      </c>
      <c r="H230" s="138">
        <v>1</v>
      </c>
    </row>
    <row r="231" spans="1:12" ht="37.5" x14ac:dyDescent="0.25">
      <c r="A231" s="53">
        <v>3</v>
      </c>
      <c r="B231" s="56" t="s">
        <v>199</v>
      </c>
      <c r="C231" s="53" t="s">
        <v>617</v>
      </c>
      <c r="D231" s="53">
        <v>5666.6</v>
      </c>
      <c r="E231" s="53">
        <v>3907.6</v>
      </c>
      <c r="F231" s="53">
        <v>3907.6</v>
      </c>
      <c r="G231" s="147">
        <f t="shared" ref="G231:G246" si="10">F231/E231</f>
        <v>1</v>
      </c>
      <c r="H231" s="138">
        <v>1</v>
      </c>
      <c r="I231" s="330">
        <v>1</v>
      </c>
    </row>
    <row r="232" spans="1:12" ht="112.5" x14ac:dyDescent="0.25">
      <c r="A232" s="53">
        <v>4</v>
      </c>
      <c r="B232" s="56" t="s">
        <v>200</v>
      </c>
      <c r="C232" s="53" t="s">
        <v>602</v>
      </c>
      <c r="D232" s="53">
        <v>121</v>
      </c>
      <c r="E232" s="53">
        <v>228</v>
      </c>
      <c r="F232" s="53">
        <v>228</v>
      </c>
      <c r="G232" s="147">
        <f t="shared" si="10"/>
        <v>1</v>
      </c>
      <c r="H232" s="138">
        <v>1</v>
      </c>
      <c r="I232" s="330"/>
    </row>
    <row r="233" spans="1:12" ht="112.5" x14ac:dyDescent="0.25">
      <c r="A233" s="53">
        <v>5</v>
      </c>
      <c r="B233" s="56" t="s">
        <v>201</v>
      </c>
      <c r="C233" s="53" t="s">
        <v>554</v>
      </c>
      <c r="D233" s="53">
        <v>9.4</v>
      </c>
      <c r="E233" s="53">
        <v>16.7</v>
      </c>
      <c r="F233" s="53">
        <v>16.7</v>
      </c>
      <c r="G233" s="147">
        <f t="shared" si="10"/>
        <v>1</v>
      </c>
      <c r="H233" s="138">
        <v>1</v>
      </c>
      <c r="I233" s="330"/>
    </row>
    <row r="234" spans="1:12" ht="56.25" x14ac:dyDescent="0.25">
      <c r="A234" s="53">
        <v>6</v>
      </c>
      <c r="B234" s="56" t="s">
        <v>202</v>
      </c>
      <c r="C234" s="53" t="s">
        <v>617</v>
      </c>
      <c r="D234" s="53">
        <v>295.39999999999998</v>
      </c>
      <c r="E234" s="53">
        <v>423.3</v>
      </c>
      <c r="F234" s="53">
        <v>423.3</v>
      </c>
      <c r="G234" s="147">
        <f t="shared" si="10"/>
        <v>1</v>
      </c>
      <c r="H234" s="138">
        <v>1</v>
      </c>
      <c r="I234" s="330">
        <v>1</v>
      </c>
    </row>
    <row r="235" spans="1:12" ht="75" x14ac:dyDescent="0.25">
      <c r="A235" s="53">
        <v>7</v>
      </c>
      <c r="B235" s="56" t="s">
        <v>203</v>
      </c>
      <c r="C235" s="53" t="s">
        <v>602</v>
      </c>
      <c r="D235" s="53">
        <v>58</v>
      </c>
      <c r="E235" s="53">
        <v>23</v>
      </c>
      <c r="F235" s="53">
        <v>23</v>
      </c>
      <c r="G235" s="147">
        <f t="shared" si="10"/>
        <v>1</v>
      </c>
      <c r="H235" s="138">
        <v>1</v>
      </c>
      <c r="I235" s="330"/>
    </row>
    <row r="236" spans="1:12" ht="168.75" customHeight="1" x14ac:dyDescent="0.25">
      <c r="A236" s="53">
        <v>8</v>
      </c>
      <c r="B236" s="56" t="s">
        <v>204</v>
      </c>
      <c r="C236" s="53" t="s">
        <v>554</v>
      </c>
      <c r="D236" s="53">
        <v>31.9</v>
      </c>
      <c r="E236" s="53">
        <v>21.7</v>
      </c>
      <c r="F236" s="53">
        <v>21.7</v>
      </c>
      <c r="G236" s="147">
        <f t="shared" si="10"/>
        <v>1</v>
      </c>
      <c r="H236" s="138">
        <v>1</v>
      </c>
      <c r="I236" s="330"/>
    </row>
    <row r="237" spans="1:12" ht="75" x14ac:dyDescent="0.25">
      <c r="A237" s="53">
        <v>9</v>
      </c>
      <c r="B237" s="56" t="s">
        <v>205</v>
      </c>
      <c r="C237" s="53" t="s">
        <v>555</v>
      </c>
      <c r="D237" s="53">
        <v>9</v>
      </c>
      <c r="E237" s="53">
        <v>5</v>
      </c>
      <c r="F237" s="53">
        <v>5</v>
      </c>
      <c r="G237" s="147">
        <f t="shared" si="10"/>
        <v>1</v>
      </c>
      <c r="H237" s="138">
        <v>1</v>
      </c>
      <c r="I237" s="330">
        <v>1</v>
      </c>
    </row>
    <row r="238" spans="1:12" ht="129.75" customHeight="1" x14ac:dyDescent="0.25">
      <c r="A238" s="53">
        <v>10</v>
      </c>
      <c r="B238" s="56" t="s">
        <v>213</v>
      </c>
      <c r="C238" s="53" t="s">
        <v>554</v>
      </c>
      <c r="D238" s="53">
        <v>100</v>
      </c>
      <c r="E238" s="53">
        <v>83.3</v>
      </c>
      <c r="F238" s="53">
        <v>83.3</v>
      </c>
      <c r="G238" s="147">
        <f t="shared" si="10"/>
        <v>1</v>
      </c>
      <c r="H238" s="138">
        <v>1</v>
      </c>
      <c r="I238" s="330"/>
    </row>
    <row r="239" spans="1:12" ht="75" x14ac:dyDescent="0.25">
      <c r="A239" s="53">
        <v>11</v>
      </c>
      <c r="B239" s="56" t="s">
        <v>206</v>
      </c>
      <c r="C239" s="53" t="s">
        <v>555</v>
      </c>
      <c r="D239" s="53">
        <v>43</v>
      </c>
      <c r="E239" s="53">
        <v>146</v>
      </c>
      <c r="F239" s="53">
        <v>146</v>
      </c>
      <c r="G239" s="147">
        <f t="shared" si="10"/>
        <v>1</v>
      </c>
      <c r="H239" s="138">
        <v>1</v>
      </c>
      <c r="I239" s="330">
        <v>1</v>
      </c>
    </row>
    <row r="240" spans="1:12" ht="150" x14ac:dyDescent="0.25">
      <c r="A240" s="53">
        <v>12</v>
      </c>
      <c r="B240" s="56" t="s">
        <v>207</v>
      </c>
      <c r="C240" s="53" t="s">
        <v>554</v>
      </c>
      <c r="D240" s="53">
        <v>0.7</v>
      </c>
      <c r="E240" s="53">
        <v>2.2999999999999998</v>
      </c>
      <c r="F240" s="53">
        <v>2.2999999999999998</v>
      </c>
      <c r="G240" s="147">
        <f t="shared" si="10"/>
        <v>1</v>
      </c>
      <c r="H240" s="138">
        <v>1</v>
      </c>
      <c r="I240" s="330"/>
    </row>
    <row r="241" spans="1:12" ht="56.25" x14ac:dyDescent="0.25">
      <c r="A241" s="53">
        <v>13</v>
      </c>
      <c r="B241" s="56" t="s">
        <v>208</v>
      </c>
      <c r="C241" s="53" t="s">
        <v>555</v>
      </c>
      <c r="D241" s="53">
        <v>8</v>
      </c>
      <c r="E241" s="53">
        <v>12</v>
      </c>
      <c r="F241" s="53">
        <v>12</v>
      </c>
      <c r="G241" s="147">
        <f t="shared" si="10"/>
        <v>1</v>
      </c>
      <c r="H241" s="138">
        <v>1</v>
      </c>
      <c r="I241" s="330">
        <v>1</v>
      </c>
    </row>
    <row r="242" spans="1:12" ht="150" x14ac:dyDescent="0.25">
      <c r="A242" s="53">
        <v>14</v>
      </c>
      <c r="B242" s="56" t="s">
        <v>209</v>
      </c>
      <c r="C242" s="53" t="s">
        <v>554</v>
      </c>
      <c r="D242" s="53">
        <v>7.3</v>
      </c>
      <c r="E242" s="53">
        <v>11.2</v>
      </c>
      <c r="F242" s="53">
        <v>11.2</v>
      </c>
      <c r="G242" s="147">
        <f t="shared" si="10"/>
        <v>1</v>
      </c>
      <c r="H242" s="138">
        <v>1</v>
      </c>
      <c r="I242" s="330"/>
    </row>
    <row r="243" spans="1:12" s="144" customFormat="1" ht="56.25" x14ac:dyDescent="0.25">
      <c r="A243" s="53">
        <v>15</v>
      </c>
      <c r="B243" s="56" t="s">
        <v>539</v>
      </c>
      <c r="C243" s="53" t="s">
        <v>555</v>
      </c>
      <c r="D243" s="53"/>
      <c r="E243" s="53">
        <v>7</v>
      </c>
      <c r="F243" s="53">
        <v>7</v>
      </c>
      <c r="G243" s="147">
        <f t="shared" si="10"/>
        <v>1</v>
      </c>
      <c r="H243" s="144">
        <v>1</v>
      </c>
      <c r="I243" s="330">
        <v>1</v>
      </c>
    </row>
    <row r="244" spans="1:12" s="144" customFormat="1" ht="131.25" x14ac:dyDescent="0.25">
      <c r="A244" s="53">
        <v>16</v>
      </c>
      <c r="B244" s="56" t="s">
        <v>540</v>
      </c>
      <c r="C244" s="53" t="s">
        <v>554</v>
      </c>
      <c r="D244" s="53"/>
      <c r="E244" s="53">
        <v>100</v>
      </c>
      <c r="F244" s="53">
        <v>100</v>
      </c>
      <c r="G244" s="147">
        <f t="shared" si="10"/>
        <v>1</v>
      </c>
      <c r="H244" s="144">
        <v>1</v>
      </c>
      <c r="I244" s="330"/>
    </row>
    <row r="245" spans="1:12" ht="56.25" x14ac:dyDescent="0.25">
      <c r="A245" s="53">
        <v>17</v>
      </c>
      <c r="B245" s="56" t="s">
        <v>541</v>
      </c>
      <c r="C245" s="53" t="s">
        <v>555</v>
      </c>
      <c r="D245" s="53">
        <v>1697</v>
      </c>
      <c r="E245" s="53">
        <v>763</v>
      </c>
      <c r="F245" s="53">
        <v>763</v>
      </c>
      <c r="G245" s="147">
        <f t="shared" si="10"/>
        <v>1</v>
      </c>
      <c r="H245" s="138">
        <v>1</v>
      </c>
      <c r="I245" s="330">
        <v>1</v>
      </c>
    </row>
    <row r="246" spans="1:12" ht="112.5" x14ac:dyDescent="0.25">
      <c r="A246" s="153">
        <v>18</v>
      </c>
      <c r="B246" s="192" t="s">
        <v>542</v>
      </c>
      <c r="C246" s="53" t="s">
        <v>555</v>
      </c>
      <c r="D246" s="153">
        <v>397</v>
      </c>
      <c r="E246" s="153">
        <v>284</v>
      </c>
      <c r="F246" s="153">
        <v>284</v>
      </c>
      <c r="G246" s="147">
        <f t="shared" si="10"/>
        <v>1</v>
      </c>
      <c r="H246" s="138">
        <v>1</v>
      </c>
      <c r="I246" s="330"/>
    </row>
    <row r="247" spans="1:12" ht="56.25" customHeight="1" x14ac:dyDescent="0.25">
      <c r="A247" s="380" t="s">
        <v>14</v>
      </c>
      <c r="B247" s="381"/>
      <c r="C247" s="381"/>
      <c r="D247" s="381"/>
      <c r="E247" s="381"/>
      <c r="F247" s="382"/>
      <c r="G247" s="157" t="s">
        <v>511</v>
      </c>
      <c r="H247" s="125">
        <f>SUM(H248:H264)/14</f>
        <v>1</v>
      </c>
      <c r="I247" s="138">
        <f>9/9</f>
        <v>1</v>
      </c>
      <c r="J247" s="145">
        <f>[2]Лист1!$F$203</f>
        <v>1.0348675428841974</v>
      </c>
      <c r="K247" s="139">
        <f>I247/J247</f>
        <v>0.96630724084067732</v>
      </c>
      <c r="L247" s="234">
        <f>H247*K247</f>
        <v>0.96630724084067732</v>
      </c>
    </row>
    <row r="248" spans="1:12" ht="37.5" x14ac:dyDescent="0.25">
      <c r="A248" s="53">
        <v>1</v>
      </c>
      <c r="B248" s="193" t="s">
        <v>215</v>
      </c>
      <c r="C248" s="53" t="s">
        <v>608</v>
      </c>
      <c r="D248" s="53">
        <v>485</v>
      </c>
      <c r="E248" s="53">
        <v>499</v>
      </c>
      <c r="F248" s="53">
        <v>499</v>
      </c>
      <c r="G248" s="156">
        <f>F248/E248</f>
        <v>1</v>
      </c>
      <c r="H248" s="138">
        <v>1</v>
      </c>
    </row>
    <row r="249" spans="1:12" ht="115.5" x14ac:dyDescent="0.25">
      <c r="A249" s="194">
        <f>A248+1</f>
        <v>2</v>
      </c>
      <c r="B249" s="195" t="s">
        <v>217</v>
      </c>
      <c r="C249" s="194" t="s">
        <v>554</v>
      </c>
      <c r="D249" s="196">
        <v>28</v>
      </c>
      <c r="E249" s="196">
        <v>33.4</v>
      </c>
      <c r="F249" s="196">
        <v>35</v>
      </c>
      <c r="G249" s="147">
        <f t="shared" ref="G249:G264" si="11">F249/E249</f>
        <v>1.0479041916167666</v>
      </c>
      <c r="H249" s="138">
        <v>1</v>
      </c>
    </row>
    <row r="250" spans="1:12" ht="118.5" customHeight="1" x14ac:dyDescent="0.3">
      <c r="A250" s="153">
        <f t="shared" ref="A250:A263" si="12">A249+1</f>
        <v>3</v>
      </c>
      <c r="B250" s="197" t="s">
        <v>219</v>
      </c>
      <c r="C250" s="198" t="s">
        <v>555</v>
      </c>
      <c r="D250" s="198">
        <v>23</v>
      </c>
      <c r="E250" s="198">
        <v>25</v>
      </c>
      <c r="F250" s="198">
        <v>25</v>
      </c>
      <c r="G250" s="147">
        <f t="shared" si="11"/>
        <v>1</v>
      </c>
      <c r="H250" s="138">
        <v>1</v>
      </c>
      <c r="I250" s="138">
        <v>1</v>
      </c>
    </row>
    <row r="251" spans="1:12" ht="214.5" customHeight="1" x14ac:dyDescent="0.3">
      <c r="A251" s="153">
        <f t="shared" si="12"/>
        <v>4</v>
      </c>
      <c r="B251" s="193" t="s">
        <v>218</v>
      </c>
      <c r="C251" s="198" t="s">
        <v>555</v>
      </c>
      <c r="D251" s="198">
        <v>8</v>
      </c>
      <c r="E251" s="198">
        <v>5</v>
      </c>
      <c r="F251" s="198">
        <v>5</v>
      </c>
      <c r="G251" s="147">
        <f t="shared" si="11"/>
        <v>1</v>
      </c>
      <c r="H251" s="138">
        <v>1</v>
      </c>
      <c r="I251" s="138">
        <v>1</v>
      </c>
    </row>
    <row r="252" spans="1:12" ht="99" x14ac:dyDescent="0.3">
      <c r="A252" s="153">
        <f t="shared" si="12"/>
        <v>5</v>
      </c>
      <c r="B252" s="199" t="s">
        <v>220</v>
      </c>
      <c r="C252" s="198" t="s">
        <v>555</v>
      </c>
      <c r="D252" s="200">
        <v>5</v>
      </c>
      <c r="E252" s="200">
        <v>15</v>
      </c>
      <c r="F252" s="200">
        <v>15</v>
      </c>
      <c r="G252" s="147">
        <f t="shared" si="11"/>
        <v>1</v>
      </c>
      <c r="H252" s="138">
        <v>1</v>
      </c>
      <c r="I252" s="138">
        <v>1</v>
      </c>
    </row>
    <row r="253" spans="1:12" ht="33.75" x14ac:dyDescent="0.3">
      <c r="A253" s="364">
        <f t="shared" si="12"/>
        <v>6</v>
      </c>
      <c r="B253" s="201" t="s">
        <v>455</v>
      </c>
      <c r="C253" s="202"/>
      <c r="D253" s="200"/>
      <c r="E253" s="200"/>
      <c r="F253" s="200"/>
      <c r="G253" s="147"/>
      <c r="I253" s="330">
        <v>1</v>
      </c>
    </row>
    <row r="254" spans="1:12" ht="33.75" x14ac:dyDescent="0.3">
      <c r="A254" s="365"/>
      <c r="B254" s="203" t="s">
        <v>452</v>
      </c>
      <c r="C254" s="198" t="s">
        <v>555</v>
      </c>
      <c r="D254" s="204">
        <v>9</v>
      </c>
      <c r="E254" s="204">
        <v>4</v>
      </c>
      <c r="F254" s="204">
        <v>5</v>
      </c>
      <c r="G254" s="147">
        <f t="shared" si="11"/>
        <v>1.25</v>
      </c>
      <c r="H254" s="138">
        <v>1</v>
      </c>
      <c r="I254" s="330"/>
    </row>
    <row r="255" spans="1:12" x14ac:dyDescent="0.3">
      <c r="A255" s="366"/>
      <c r="B255" s="205" t="s">
        <v>453</v>
      </c>
      <c r="C255" s="198" t="s">
        <v>555</v>
      </c>
      <c r="D255" s="206">
        <v>20</v>
      </c>
      <c r="E255" s="206">
        <v>15</v>
      </c>
      <c r="F255" s="206">
        <v>16</v>
      </c>
      <c r="G255" s="147">
        <f t="shared" si="11"/>
        <v>1.0666666666666667</v>
      </c>
      <c r="H255" s="138">
        <v>1</v>
      </c>
      <c r="I255" s="330"/>
    </row>
    <row r="256" spans="1:12" ht="158.25" customHeight="1" x14ac:dyDescent="0.3">
      <c r="A256" s="153">
        <f>A253+1</f>
        <v>7</v>
      </c>
      <c r="B256" s="207" t="s">
        <v>543</v>
      </c>
      <c r="C256" s="198" t="s">
        <v>555</v>
      </c>
      <c r="D256" s="204">
        <v>630</v>
      </c>
      <c r="E256" s="204">
        <v>432</v>
      </c>
      <c r="F256" s="204">
        <v>816</v>
      </c>
      <c r="G256" s="147">
        <f t="shared" si="11"/>
        <v>1.8888888888888888</v>
      </c>
      <c r="H256" s="138">
        <v>1</v>
      </c>
      <c r="I256" s="138">
        <v>1</v>
      </c>
    </row>
    <row r="257" spans="1:12" ht="33" customHeight="1" x14ac:dyDescent="0.25">
      <c r="A257" s="364">
        <f t="shared" si="12"/>
        <v>8</v>
      </c>
      <c r="B257" s="199" t="s">
        <v>459</v>
      </c>
      <c r="C257" s="153"/>
      <c r="D257" s="153"/>
      <c r="E257" s="153"/>
      <c r="F257" s="153"/>
      <c r="G257" s="147"/>
      <c r="I257" s="330">
        <v>1</v>
      </c>
    </row>
    <row r="258" spans="1:12" x14ac:dyDescent="0.25">
      <c r="A258" s="365"/>
      <c r="B258" s="208" t="s">
        <v>456</v>
      </c>
      <c r="C258" s="194" t="s">
        <v>601</v>
      </c>
      <c r="D258" s="194">
        <v>17.75</v>
      </c>
      <c r="E258" s="194">
        <v>17.7</v>
      </c>
      <c r="F258" s="194">
        <v>18.8</v>
      </c>
      <c r="G258" s="147">
        <f t="shared" si="11"/>
        <v>1.0621468926553672</v>
      </c>
      <c r="H258" s="138">
        <v>1</v>
      </c>
      <c r="I258" s="330"/>
    </row>
    <row r="259" spans="1:12" ht="82.5" x14ac:dyDescent="0.25">
      <c r="A259" s="365"/>
      <c r="B259" s="208" t="s">
        <v>544</v>
      </c>
      <c r="C259" s="194" t="s">
        <v>555</v>
      </c>
      <c r="D259" s="194"/>
      <c r="E259" s="194">
        <v>4500</v>
      </c>
      <c r="F259" s="194">
        <v>4770</v>
      </c>
      <c r="G259" s="147">
        <f t="shared" si="11"/>
        <v>1.06</v>
      </c>
      <c r="H259" s="138">
        <v>1</v>
      </c>
      <c r="I259" s="330"/>
    </row>
    <row r="260" spans="1:12" x14ac:dyDescent="0.3">
      <c r="A260" s="373">
        <f>A257+1</f>
        <v>9</v>
      </c>
      <c r="B260" s="209" t="s">
        <v>460</v>
      </c>
      <c r="C260" s="200"/>
      <c r="D260" s="210"/>
      <c r="E260" s="200"/>
      <c r="F260" s="210"/>
      <c r="G260" s="211"/>
      <c r="I260" s="330">
        <v>1</v>
      </c>
    </row>
    <row r="261" spans="1:12" ht="67.5" customHeight="1" x14ac:dyDescent="0.3">
      <c r="A261" s="373"/>
      <c r="B261" s="212" t="s">
        <v>545</v>
      </c>
      <c r="C261" s="206" t="s">
        <v>601</v>
      </c>
      <c r="D261" s="213"/>
      <c r="E261" s="206">
        <v>19</v>
      </c>
      <c r="F261" s="213">
        <v>21.56</v>
      </c>
      <c r="G261" s="214">
        <f t="shared" si="11"/>
        <v>1.134736842105263</v>
      </c>
      <c r="H261" s="138">
        <v>1</v>
      </c>
      <c r="I261" s="330"/>
    </row>
    <row r="262" spans="1:12" ht="99.75" x14ac:dyDescent="0.3">
      <c r="A262" s="194">
        <f>A260+1</f>
        <v>10</v>
      </c>
      <c r="B262" s="215" t="s">
        <v>222</v>
      </c>
      <c r="C262" s="238" t="s">
        <v>555</v>
      </c>
      <c r="D262" s="204">
        <v>178</v>
      </c>
      <c r="E262" s="204">
        <v>163</v>
      </c>
      <c r="F262" s="204">
        <v>163</v>
      </c>
      <c r="G262" s="147">
        <f t="shared" si="11"/>
        <v>1</v>
      </c>
      <c r="H262" s="138">
        <v>1</v>
      </c>
      <c r="I262" s="138">
        <v>1</v>
      </c>
    </row>
    <row r="263" spans="1:12" ht="147" customHeight="1" x14ac:dyDescent="0.3">
      <c r="A263" s="364">
        <f t="shared" si="12"/>
        <v>11</v>
      </c>
      <c r="B263" s="199" t="s">
        <v>463</v>
      </c>
      <c r="C263" s="238" t="s">
        <v>555</v>
      </c>
      <c r="D263" s="200">
        <v>22</v>
      </c>
      <c r="E263" s="200">
        <v>23</v>
      </c>
      <c r="F263" s="200">
        <v>23</v>
      </c>
      <c r="G263" s="147">
        <f t="shared" si="11"/>
        <v>1</v>
      </c>
      <c r="H263" s="138">
        <v>1</v>
      </c>
      <c r="I263" s="330">
        <v>1</v>
      </c>
    </row>
    <row r="264" spans="1:12" ht="24" customHeight="1" x14ac:dyDescent="0.3">
      <c r="A264" s="366"/>
      <c r="B264" s="216" t="s">
        <v>453</v>
      </c>
      <c r="C264" s="238" t="s">
        <v>555</v>
      </c>
      <c r="D264" s="206">
        <v>25</v>
      </c>
      <c r="E264" s="206">
        <v>26</v>
      </c>
      <c r="F264" s="206">
        <v>29</v>
      </c>
      <c r="G264" s="147">
        <f t="shared" si="11"/>
        <v>1.1153846153846154</v>
      </c>
      <c r="H264" s="138">
        <v>1</v>
      </c>
      <c r="I264" s="330"/>
    </row>
    <row r="265" spans="1:12" ht="55.5" customHeight="1" x14ac:dyDescent="0.25">
      <c r="A265" s="367" t="s">
        <v>15</v>
      </c>
      <c r="B265" s="368"/>
      <c r="C265" s="368"/>
      <c r="D265" s="368"/>
      <c r="E265" s="368"/>
      <c r="F265" s="369"/>
      <c r="G265" s="157" t="s">
        <v>511</v>
      </c>
      <c r="H265" s="236">
        <f>SUM(H266:H280)/15</f>
        <v>1</v>
      </c>
      <c r="I265" s="145">
        <f>13/13</f>
        <v>1</v>
      </c>
      <c r="J265" s="139">
        <f>[2]Лист1!$F$209</f>
        <v>0.97456017218965885</v>
      </c>
      <c r="K265" s="139">
        <f>I265/J265</f>
        <v>1.0261039067020177</v>
      </c>
      <c r="L265" s="87">
        <f>H265*K265</f>
        <v>1.0261039067020177</v>
      </c>
    </row>
    <row r="266" spans="1:12" s="144" customFormat="1" ht="56.25" x14ac:dyDescent="0.25">
      <c r="A266" s="53">
        <v>1</v>
      </c>
      <c r="B266" s="217" t="s">
        <v>546</v>
      </c>
      <c r="C266" s="53" t="s">
        <v>31</v>
      </c>
      <c r="D266" s="53"/>
      <c r="E266" s="53">
        <v>10</v>
      </c>
      <c r="F266" s="53">
        <v>58.8</v>
      </c>
      <c r="G266" s="156">
        <f>F266/E266</f>
        <v>5.88</v>
      </c>
      <c r="H266" s="144">
        <v>1</v>
      </c>
      <c r="J266" s="145"/>
      <c r="K266" s="145"/>
      <c r="L266" s="87"/>
    </row>
    <row r="267" spans="1:12" ht="131.25" x14ac:dyDescent="0.25">
      <c r="A267" s="218">
        <v>2</v>
      </c>
      <c r="B267" s="217" t="s">
        <v>223</v>
      </c>
      <c r="C267" s="53" t="s">
        <v>612</v>
      </c>
      <c r="D267" s="53">
        <v>275.3</v>
      </c>
      <c r="E267" s="53">
        <v>150</v>
      </c>
      <c r="F267" s="53">
        <v>195.08</v>
      </c>
      <c r="G267" s="156">
        <f>F267/E267</f>
        <v>1.3005333333333333</v>
      </c>
      <c r="H267" s="138">
        <v>1</v>
      </c>
      <c r="I267" s="330">
        <v>1</v>
      </c>
    </row>
    <row r="268" spans="1:12" ht="150" x14ac:dyDescent="0.25">
      <c r="A268" s="53">
        <v>3</v>
      </c>
      <c r="B268" s="219" t="s">
        <v>224</v>
      </c>
      <c r="C268" s="218" t="s">
        <v>554</v>
      </c>
      <c r="D268" s="218">
        <v>4.5</v>
      </c>
      <c r="E268" s="218">
        <v>4.5</v>
      </c>
      <c r="F268" s="218">
        <v>0.9</v>
      </c>
      <c r="G268" s="147">
        <f>E268/F268</f>
        <v>5</v>
      </c>
      <c r="H268" s="138">
        <v>1</v>
      </c>
      <c r="I268" s="330"/>
    </row>
    <row r="269" spans="1:12" ht="56.25" x14ac:dyDescent="0.25">
      <c r="A269" s="53">
        <v>4</v>
      </c>
      <c r="B269" s="217" t="s">
        <v>225</v>
      </c>
      <c r="C269" s="53" t="s">
        <v>555</v>
      </c>
      <c r="D269" s="53">
        <v>5</v>
      </c>
      <c r="E269" s="53">
        <v>1</v>
      </c>
      <c r="F269" s="53">
        <v>10</v>
      </c>
      <c r="G269" s="147">
        <f t="shared" ref="G269:G280" si="13">F269/E269</f>
        <v>10</v>
      </c>
      <c r="H269" s="138">
        <v>1</v>
      </c>
      <c r="I269" s="138">
        <v>1</v>
      </c>
    </row>
    <row r="270" spans="1:12" ht="56.25" x14ac:dyDescent="0.25">
      <c r="A270" s="53">
        <v>5</v>
      </c>
      <c r="B270" s="217" t="s">
        <v>226</v>
      </c>
      <c r="C270" s="53" t="s">
        <v>555</v>
      </c>
      <c r="D270" s="53">
        <v>130</v>
      </c>
      <c r="E270" s="53">
        <v>50</v>
      </c>
      <c r="F270" s="53">
        <v>252</v>
      </c>
      <c r="G270" s="156">
        <f t="shared" si="13"/>
        <v>5.04</v>
      </c>
      <c r="H270" s="138">
        <v>1</v>
      </c>
      <c r="I270" s="138">
        <v>1</v>
      </c>
    </row>
    <row r="271" spans="1:12" ht="37.5" x14ac:dyDescent="0.25">
      <c r="A271" s="53">
        <v>6</v>
      </c>
      <c r="B271" s="217" t="s">
        <v>227</v>
      </c>
      <c r="C271" s="53" t="s">
        <v>555</v>
      </c>
      <c r="D271" s="53">
        <v>3</v>
      </c>
      <c r="E271" s="53">
        <v>2</v>
      </c>
      <c r="F271" s="53">
        <v>2</v>
      </c>
      <c r="G271" s="156">
        <f t="shared" si="13"/>
        <v>1</v>
      </c>
      <c r="H271" s="138">
        <v>1</v>
      </c>
      <c r="I271" s="138">
        <v>1</v>
      </c>
    </row>
    <row r="272" spans="1:12" ht="37.5" x14ac:dyDescent="0.25">
      <c r="A272" s="53">
        <v>7</v>
      </c>
      <c r="B272" s="217" t="s">
        <v>547</v>
      </c>
      <c r="C272" s="53" t="s">
        <v>554</v>
      </c>
      <c r="D272" s="221">
        <v>4.5999999999999996</v>
      </c>
      <c r="E272" s="221">
        <v>4.4000000000000004</v>
      </c>
      <c r="F272" s="221">
        <v>4</v>
      </c>
      <c r="G272" s="222">
        <f>E272/F272</f>
        <v>1.1000000000000001</v>
      </c>
      <c r="H272" s="138">
        <v>1</v>
      </c>
    </row>
    <row r="273" spans="1:12" ht="93.75" x14ac:dyDescent="0.25">
      <c r="A273" s="53">
        <v>8</v>
      </c>
      <c r="B273" s="217" t="s">
        <v>229</v>
      </c>
      <c r="C273" s="53" t="s">
        <v>555</v>
      </c>
      <c r="D273" s="53">
        <v>42</v>
      </c>
      <c r="E273" s="53">
        <v>10</v>
      </c>
      <c r="F273" s="53">
        <v>24</v>
      </c>
      <c r="G273" s="156">
        <f t="shared" si="13"/>
        <v>2.4</v>
      </c>
      <c r="H273" s="138">
        <v>1</v>
      </c>
      <c r="I273" s="138">
        <v>1</v>
      </c>
    </row>
    <row r="274" spans="1:12" ht="56.25" x14ac:dyDescent="0.25">
      <c r="A274" s="53">
        <v>9</v>
      </c>
      <c r="B274" s="217" t="s">
        <v>230</v>
      </c>
      <c r="C274" s="53" t="s">
        <v>612</v>
      </c>
      <c r="D274" s="53">
        <v>904.4</v>
      </c>
      <c r="E274" s="53">
        <v>904.4</v>
      </c>
      <c r="F274" s="53">
        <v>904.4</v>
      </c>
      <c r="G274" s="156">
        <f t="shared" si="13"/>
        <v>1</v>
      </c>
      <c r="H274" s="138">
        <v>1</v>
      </c>
      <c r="I274" s="138">
        <v>1</v>
      </c>
    </row>
    <row r="275" spans="1:12" ht="37.5" x14ac:dyDescent="0.25">
      <c r="A275" s="155">
        <v>10</v>
      </c>
      <c r="B275" s="217" t="s">
        <v>231</v>
      </c>
      <c r="C275" s="53" t="s">
        <v>555</v>
      </c>
      <c r="D275" s="53">
        <v>128</v>
      </c>
      <c r="E275" s="53">
        <v>127</v>
      </c>
      <c r="F275" s="53">
        <v>132</v>
      </c>
      <c r="G275" s="156">
        <f t="shared" si="13"/>
        <v>1.0393700787401574</v>
      </c>
      <c r="H275" s="138">
        <v>1</v>
      </c>
      <c r="I275" s="138">
        <v>1</v>
      </c>
    </row>
    <row r="276" spans="1:12" ht="37.5" x14ac:dyDescent="0.25">
      <c r="A276" s="155">
        <v>11</v>
      </c>
      <c r="B276" s="217" t="s">
        <v>232</v>
      </c>
      <c r="C276" s="53" t="s">
        <v>612</v>
      </c>
      <c r="D276" s="53">
        <v>575.29999999999995</v>
      </c>
      <c r="E276" s="53">
        <v>575.29999999999995</v>
      </c>
      <c r="F276" s="53">
        <v>581.4</v>
      </c>
      <c r="G276" s="147">
        <f t="shared" si="13"/>
        <v>1.0106031635668347</v>
      </c>
      <c r="H276" s="138">
        <v>1</v>
      </c>
      <c r="I276" s="138">
        <v>1</v>
      </c>
    </row>
    <row r="277" spans="1:12" ht="37.5" x14ac:dyDescent="0.25">
      <c r="A277" s="155">
        <v>12</v>
      </c>
      <c r="B277" s="217" t="s">
        <v>233</v>
      </c>
      <c r="C277" s="53" t="s">
        <v>555</v>
      </c>
      <c r="D277" s="53">
        <v>18</v>
      </c>
      <c r="E277" s="53">
        <v>18</v>
      </c>
      <c r="F277" s="53">
        <v>18</v>
      </c>
      <c r="G277" s="147">
        <f t="shared" si="13"/>
        <v>1</v>
      </c>
      <c r="H277" s="138">
        <v>1</v>
      </c>
      <c r="I277" s="138">
        <v>1</v>
      </c>
    </row>
    <row r="278" spans="1:12" ht="75" x14ac:dyDescent="0.25">
      <c r="A278" s="155">
        <v>13</v>
      </c>
      <c r="B278" s="217" t="s">
        <v>548</v>
      </c>
      <c r="C278" s="53" t="s">
        <v>555</v>
      </c>
      <c r="D278" s="164">
        <v>1440</v>
      </c>
      <c r="E278" s="164">
        <v>1440</v>
      </c>
      <c r="F278" s="164">
        <v>1440</v>
      </c>
      <c r="G278" s="147">
        <f t="shared" si="13"/>
        <v>1</v>
      </c>
      <c r="H278" s="138">
        <v>1</v>
      </c>
      <c r="I278" s="138">
        <v>1</v>
      </c>
    </row>
    <row r="279" spans="1:12" ht="107.25" customHeight="1" x14ac:dyDescent="0.25">
      <c r="A279" s="202">
        <v>14</v>
      </c>
      <c r="B279" s="220" t="s">
        <v>549</v>
      </c>
      <c r="C279" s="153" t="s">
        <v>554</v>
      </c>
      <c r="D279" s="153">
        <v>100</v>
      </c>
      <c r="E279" s="153">
        <v>100</v>
      </c>
      <c r="F279" s="153">
        <v>100</v>
      </c>
      <c r="G279" s="147">
        <f t="shared" si="13"/>
        <v>1</v>
      </c>
      <c r="H279" s="138">
        <v>1</v>
      </c>
      <c r="I279" s="138">
        <v>1</v>
      </c>
    </row>
    <row r="280" spans="1:12" ht="131.25" x14ac:dyDescent="0.25">
      <c r="A280" s="155">
        <v>15</v>
      </c>
      <c r="B280" s="217" t="s">
        <v>550</v>
      </c>
      <c r="C280" s="53" t="s">
        <v>554</v>
      </c>
      <c r="D280" s="53">
        <v>100</v>
      </c>
      <c r="E280" s="53">
        <v>100</v>
      </c>
      <c r="F280" s="53">
        <v>100</v>
      </c>
      <c r="G280" s="156">
        <f t="shared" si="13"/>
        <v>1</v>
      </c>
      <c r="H280" s="138">
        <v>1</v>
      </c>
      <c r="I280" s="138">
        <v>1</v>
      </c>
    </row>
    <row r="281" spans="1:12" ht="57" customHeight="1" x14ac:dyDescent="0.25">
      <c r="A281" s="361" t="s">
        <v>16</v>
      </c>
      <c r="B281" s="362"/>
      <c r="C281" s="362"/>
      <c r="D281" s="362"/>
      <c r="E281" s="362"/>
      <c r="F281" s="363"/>
      <c r="G281" s="157" t="s">
        <v>511</v>
      </c>
      <c r="H281" s="125">
        <f>(SUM(H282:H291))/10</f>
        <v>0.98199999999999998</v>
      </c>
      <c r="I281" s="139">
        <f>4/4</f>
        <v>1</v>
      </c>
      <c r="J281" s="125">
        <f>[2]Лист1!$F$227</f>
        <v>0.9868036844150142</v>
      </c>
      <c r="K281" s="139">
        <f>I281/J281</f>
        <v>1.0133727871038591</v>
      </c>
      <c r="L281" s="87">
        <f>H281*K281</f>
        <v>0.99513207693598971</v>
      </c>
    </row>
    <row r="282" spans="1:12" ht="56.25" x14ac:dyDescent="0.25">
      <c r="A282" s="155">
        <v>1</v>
      </c>
      <c r="B282" s="128" t="s">
        <v>551</v>
      </c>
      <c r="C282" s="149" t="s">
        <v>553</v>
      </c>
      <c r="D282" s="98">
        <v>135.69999999999999</v>
      </c>
      <c r="E282" s="223">
        <v>139.9</v>
      </c>
      <c r="F282" s="98">
        <v>130.1</v>
      </c>
      <c r="G282" s="147">
        <f>F282/E282</f>
        <v>0.92994996426018572</v>
      </c>
      <c r="H282" s="139">
        <v>0.93</v>
      </c>
    </row>
    <row r="283" spans="1:12" s="181" customFormat="1" ht="21.75" customHeight="1" x14ac:dyDescent="0.25">
      <c r="A283" s="155">
        <v>2</v>
      </c>
      <c r="B283" s="128" t="s">
        <v>552</v>
      </c>
      <c r="C283" s="149" t="s">
        <v>554</v>
      </c>
      <c r="D283" s="98">
        <v>93.8</v>
      </c>
      <c r="E283" s="223">
        <v>95.8</v>
      </c>
      <c r="F283" s="98">
        <v>94.9</v>
      </c>
      <c r="G283" s="147">
        <f t="shared" ref="G283:G291" si="14">F283/E283</f>
        <v>0.99060542797494788</v>
      </c>
      <c r="H283" s="182">
        <v>0.99</v>
      </c>
    </row>
    <row r="284" spans="1:12" s="181" customFormat="1" ht="94.5" customHeight="1" x14ac:dyDescent="0.25">
      <c r="A284" s="155">
        <v>3</v>
      </c>
      <c r="B284" s="128" t="s">
        <v>428</v>
      </c>
      <c r="C284" s="149" t="s">
        <v>555</v>
      </c>
      <c r="D284" s="98">
        <v>10</v>
      </c>
      <c r="E284" s="223">
        <v>10</v>
      </c>
      <c r="F284" s="98">
        <v>10</v>
      </c>
      <c r="G284" s="147">
        <f t="shared" si="14"/>
        <v>1</v>
      </c>
      <c r="H284" s="182">
        <v>1</v>
      </c>
    </row>
    <row r="285" spans="1:12" s="181" customFormat="1" ht="93.75" x14ac:dyDescent="0.25">
      <c r="A285" s="155">
        <v>4</v>
      </c>
      <c r="B285" s="128" t="s">
        <v>429</v>
      </c>
      <c r="C285" s="149" t="s">
        <v>555</v>
      </c>
      <c r="D285" s="98">
        <v>2</v>
      </c>
      <c r="E285" s="223">
        <v>2</v>
      </c>
      <c r="F285" s="98">
        <v>2</v>
      </c>
      <c r="G285" s="147">
        <f t="shared" si="14"/>
        <v>1</v>
      </c>
      <c r="H285" s="182">
        <v>1</v>
      </c>
    </row>
    <row r="286" spans="1:12" s="181" customFormat="1" ht="75" x14ac:dyDescent="0.25">
      <c r="A286" s="155">
        <v>5</v>
      </c>
      <c r="B286" s="128" t="s">
        <v>421</v>
      </c>
      <c r="C286" s="149" t="s">
        <v>554</v>
      </c>
      <c r="D286" s="98">
        <v>80.959999999999994</v>
      </c>
      <c r="E286" s="223">
        <v>90</v>
      </c>
      <c r="F286" s="98">
        <v>87.5</v>
      </c>
      <c r="G286" s="147">
        <f t="shared" si="14"/>
        <v>0.97222222222222221</v>
      </c>
      <c r="H286" s="182">
        <v>0.97</v>
      </c>
      <c r="I286" s="181">
        <v>1</v>
      </c>
    </row>
    <row r="287" spans="1:12" s="181" customFormat="1" ht="39" customHeight="1" x14ac:dyDescent="0.25">
      <c r="A287" s="155">
        <v>6</v>
      </c>
      <c r="B287" s="128" t="s">
        <v>556</v>
      </c>
      <c r="C287" s="149" t="s">
        <v>555</v>
      </c>
      <c r="D287" s="98"/>
      <c r="E287" s="223">
        <v>1100</v>
      </c>
      <c r="F287" s="98">
        <v>1100</v>
      </c>
      <c r="G287" s="147">
        <f t="shared" si="14"/>
        <v>1</v>
      </c>
      <c r="H287" s="182">
        <v>1</v>
      </c>
      <c r="I287" s="181">
        <v>1</v>
      </c>
    </row>
    <row r="288" spans="1:12" ht="61.5" customHeight="1" x14ac:dyDescent="0.25">
      <c r="A288" s="155">
        <v>7</v>
      </c>
      <c r="B288" s="128" t="s">
        <v>557</v>
      </c>
      <c r="C288" s="149" t="s">
        <v>558</v>
      </c>
      <c r="D288" s="98">
        <v>1259.4000000000001</v>
      </c>
      <c r="E288" s="223">
        <v>1272.3</v>
      </c>
      <c r="F288" s="98">
        <v>1228.8</v>
      </c>
      <c r="G288" s="147">
        <f t="shared" si="14"/>
        <v>0.96580995048337659</v>
      </c>
      <c r="H288" s="138">
        <v>0.97</v>
      </c>
      <c r="I288" s="330">
        <f>(H289+H288)/2</f>
        <v>0.96499999999999997</v>
      </c>
    </row>
    <row r="289" spans="1:12" ht="75" x14ac:dyDescent="0.25">
      <c r="A289" s="155">
        <v>8</v>
      </c>
      <c r="B289" s="128" t="s">
        <v>424</v>
      </c>
      <c r="C289" s="149" t="s">
        <v>555</v>
      </c>
      <c r="D289" s="98">
        <v>948</v>
      </c>
      <c r="E289" s="223">
        <v>998</v>
      </c>
      <c r="F289" s="98">
        <v>963</v>
      </c>
      <c r="G289" s="147">
        <f t="shared" si="14"/>
        <v>0.9649298597194389</v>
      </c>
      <c r="H289" s="138">
        <v>0.96</v>
      </c>
      <c r="I289" s="330"/>
    </row>
    <row r="290" spans="1:12" ht="94.5" customHeight="1" x14ac:dyDescent="0.25">
      <c r="A290" s="155">
        <v>9</v>
      </c>
      <c r="B290" s="128" t="s">
        <v>428</v>
      </c>
      <c r="C290" s="149" t="s">
        <v>555</v>
      </c>
      <c r="D290" s="98">
        <v>10</v>
      </c>
      <c r="E290" s="223">
        <v>10</v>
      </c>
      <c r="F290" s="98">
        <v>10</v>
      </c>
      <c r="G290" s="147">
        <f t="shared" si="14"/>
        <v>1</v>
      </c>
      <c r="H290" s="138">
        <v>1</v>
      </c>
      <c r="I290" s="330">
        <v>1</v>
      </c>
    </row>
    <row r="291" spans="1:12" ht="93.75" x14ac:dyDescent="0.25">
      <c r="A291" s="155">
        <v>10</v>
      </c>
      <c r="B291" s="128" t="s">
        <v>429</v>
      </c>
      <c r="C291" s="149" t="s">
        <v>555</v>
      </c>
      <c r="D291" s="98">
        <v>2</v>
      </c>
      <c r="E291" s="223">
        <v>2</v>
      </c>
      <c r="F291" s="98">
        <v>2</v>
      </c>
      <c r="G291" s="147">
        <f t="shared" si="14"/>
        <v>1</v>
      </c>
      <c r="H291" s="138">
        <v>1</v>
      </c>
      <c r="I291" s="330"/>
    </row>
    <row r="292" spans="1:12" ht="43.5" customHeight="1" x14ac:dyDescent="0.25">
      <c r="A292" s="370" t="s">
        <v>17</v>
      </c>
      <c r="B292" s="371"/>
      <c r="C292" s="371"/>
      <c r="D292" s="371"/>
      <c r="E292" s="371"/>
      <c r="F292" s="372"/>
      <c r="G292" s="157" t="s">
        <v>511</v>
      </c>
      <c r="H292" s="125">
        <f>SUM(H293:H300)/7</f>
        <v>0.98714285714285721</v>
      </c>
      <c r="I292" s="138">
        <f>7/7</f>
        <v>1</v>
      </c>
      <c r="J292" s="139">
        <f>[2]Лист1!$F$233</f>
        <v>1</v>
      </c>
      <c r="K292" s="138">
        <f>I292/J292</f>
        <v>1</v>
      </c>
      <c r="L292" s="90">
        <f>H292*K292</f>
        <v>0.98714285714285721</v>
      </c>
    </row>
    <row r="293" spans="1:12" ht="75" x14ac:dyDescent="0.25">
      <c r="A293" s="155">
        <v>1</v>
      </c>
      <c r="B293" s="56" t="s">
        <v>412</v>
      </c>
      <c r="C293" s="53" t="s">
        <v>560</v>
      </c>
      <c r="D293" s="155">
        <v>60171.3</v>
      </c>
      <c r="E293" s="155">
        <v>60000</v>
      </c>
      <c r="F293" s="155">
        <v>54596</v>
      </c>
      <c r="G293" s="147">
        <f>F293/E293</f>
        <v>0.90993333333333337</v>
      </c>
      <c r="H293" s="138">
        <v>0.91</v>
      </c>
      <c r="J293" s="177" t="s">
        <v>561</v>
      </c>
    </row>
    <row r="294" spans="1:12" ht="102.75" customHeight="1" x14ac:dyDescent="0.25">
      <c r="A294" s="155">
        <v>2</v>
      </c>
      <c r="B294" s="56" t="s">
        <v>413</v>
      </c>
      <c r="C294" s="53" t="s">
        <v>555</v>
      </c>
      <c r="D294" s="155">
        <v>2</v>
      </c>
      <c r="E294" s="155">
        <v>2</v>
      </c>
      <c r="F294" s="155">
        <v>2</v>
      </c>
      <c r="G294" s="147">
        <f t="shared" ref="G294:G300" si="15">F294/E294</f>
        <v>1</v>
      </c>
      <c r="H294" s="138">
        <v>1</v>
      </c>
      <c r="I294" s="138">
        <v>1</v>
      </c>
    </row>
    <row r="295" spans="1:12" ht="75" x14ac:dyDescent="0.25">
      <c r="A295" s="155">
        <v>3</v>
      </c>
      <c r="B295" s="56" t="s">
        <v>414</v>
      </c>
      <c r="C295" s="53" t="s">
        <v>555</v>
      </c>
      <c r="D295" s="155">
        <v>50</v>
      </c>
      <c r="E295" s="155">
        <v>50</v>
      </c>
      <c r="F295" s="155">
        <v>50</v>
      </c>
      <c r="G295" s="147">
        <f t="shared" si="15"/>
        <v>1</v>
      </c>
      <c r="H295" s="138">
        <v>1</v>
      </c>
      <c r="I295" s="138">
        <v>1</v>
      </c>
    </row>
    <row r="296" spans="1:12" ht="167.25" customHeight="1" x14ac:dyDescent="0.25">
      <c r="A296" s="155">
        <v>4</v>
      </c>
      <c r="B296" s="56" t="s">
        <v>415</v>
      </c>
      <c r="C296" s="53" t="s">
        <v>555</v>
      </c>
      <c r="D296" s="155">
        <v>15</v>
      </c>
      <c r="E296" s="155">
        <v>20</v>
      </c>
      <c r="F296" s="155">
        <v>22</v>
      </c>
      <c r="G296" s="147">
        <f t="shared" si="15"/>
        <v>1.1000000000000001</v>
      </c>
      <c r="H296" s="138">
        <v>1</v>
      </c>
      <c r="I296" s="138">
        <v>1</v>
      </c>
    </row>
    <row r="297" spans="1:12" ht="93.75" x14ac:dyDescent="0.25">
      <c r="A297" s="155">
        <v>5</v>
      </c>
      <c r="B297" s="56" t="s">
        <v>416</v>
      </c>
      <c r="C297" s="53" t="s">
        <v>555</v>
      </c>
      <c r="D297" s="155">
        <v>3</v>
      </c>
      <c r="E297" s="155">
        <v>3</v>
      </c>
      <c r="F297" s="155">
        <v>4</v>
      </c>
      <c r="G297" s="147">
        <f t="shared" si="15"/>
        <v>1.3333333333333333</v>
      </c>
      <c r="H297" s="138">
        <v>1</v>
      </c>
      <c r="I297" s="138">
        <v>1</v>
      </c>
    </row>
    <row r="298" spans="1:12" ht="75" x14ac:dyDescent="0.25">
      <c r="A298" s="155">
        <v>6</v>
      </c>
      <c r="B298" s="56" t="s">
        <v>417</v>
      </c>
      <c r="C298" s="53" t="s">
        <v>555</v>
      </c>
      <c r="D298" s="155">
        <v>74</v>
      </c>
      <c r="E298" s="155">
        <v>0</v>
      </c>
      <c r="F298" s="155">
        <v>0</v>
      </c>
      <c r="G298" s="147" t="e">
        <f t="shared" si="15"/>
        <v>#DIV/0!</v>
      </c>
      <c r="H298" s="138">
        <v>1</v>
      </c>
      <c r="I298" s="138">
        <v>1</v>
      </c>
    </row>
    <row r="299" spans="1:12" ht="93.75" hidden="1" customHeight="1" x14ac:dyDescent="0.25">
      <c r="A299" s="155">
        <v>7</v>
      </c>
      <c r="B299" s="224" t="s">
        <v>559</v>
      </c>
      <c r="C299" s="53" t="s">
        <v>555</v>
      </c>
      <c r="D299" s="155">
        <v>100</v>
      </c>
      <c r="E299" s="155"/>
      <c r="F299" s="155"/>
      <c r="G299" s="147"/>
    </row>
    <row r="300" spans="1:12" ht="168.75" x14ac:dyDescent="0.25">
      <c r="A300" s="155">
        <v>7</v>
      </c>
      <c r="B300" s="56" t="s">
        <v>419</v>
      </c>
      <c r="C300" s="53" t="s">
        <v>555</v>
      </c>
      <c r="D300" s="155">
        <v>1</v>
      </c>
      <c r="E300" s="155">
        <v>5</v>
      </c>
      <c r="F300" s="155">
        <v>5</v>
      </c>
      <c r="G300" s="147">
        <f t="shared" si="15"/>
        <v>1</v>
      </c>
      <c r="H300" s="138">
        <v>1</v>
      </c>
      <c r="I300" s="138">
        <v>2</v>
      </c>
      <c r="J300" s="379" t="s">
        <v>487</v>
      </c>
      <c r="K300" s="379"/>
    </row>
    <row r="301" spans="1:12" ht="44.25" customHeight="1" x14ac:dyDescent="0.25">
      <c r="A301" s="370" t="s">
        <v>18</v>
      </c>
      <c r="B301" s="371"/>
      <c r="C301" s="371"/>
      <c r="D301" s="371"/>
      <c r="E301" s="371"/>
      <c r="F301" s="372"/>
      <c r="G301" s="157" t="s">
        <v>580</v>
      </c>
      <c r="H301" s="125">
        <f>SUM(H302:H315)/14</f>
        <v>0.95714285714285718</v>
      </c>
      <c r="I301" s="139">
        <f>9/11</f>
        <v>0.81818181818181823</v>
      </c>
      <c r="J301" s="139">
        <f>[2]Лист1!$F$239</f>
        <v>0.9592705882352941</v>
      </c>
      <c r="K301" s="139">
        <f>I301/J301</f>
        <v>0.85292077982602654</v>
      </c>
      <c r="L301" s="126">
        <f>H301*K301</f>
        <v>0.81636703211919692</v>
      </c>
    </row>
    <row r="302" spans="1:12" ht="112.5" x14ac:dyDescent="0.25">
      <c r="A302" s="155">
        <v>1</v>
      </c>
      <c r="B302" s="56" t="s">
        <v>438</v>
      </c>
      <c r="C302" s="155" t="s">
        <v>554</v>
      </c>
      <c r="D302" s="155">
        <v>13.6</v>
      </c>
      <c r="E302" s="155">
        <v>9.9</v>
      </c>
      <c r="F302" s="155">
        <v>19.600000000000001</v>
      </c>
      <c r="G302" s="226">
        <f>E302/F302</f>
        <v>0.50510204081632648</v>
      </c>
      <c r="H302" s="138">
        <v>0.51</v>
      </c>
    </row>
    <row r="303" spans="1:12" ht="99.75" customHeight="1" x14ac:dyDescent="0.25">
      <c r="A303" s="155">
        <v>2</v>
      </c>
      <c r="B303" s="56" t="s">
        <v>439</v>
      </c>
      <c r="C303" s="155" t="s">
        <v>554</v>
      </c>
      <c r="D303" s="155">
        <v>0.13</v>
      </c>
      <c r="E303" s="155">
        <v>3</v>
      </c>
      <c r="F303" s="155">
        <v>7.0000000000000007E-2</v>
      </c>
      <c r="G303" s="226">
        <f>E303/F303</f>
        <v>42.857142857142854</v>
      </c>
      <c r="H303" s="138">
        <v>1</v>
      </c>
      <c r="I303" s="138">
        <v>1</v>
      </c>
    </row>
    <row r="304" spans="1:12" ht="93.75" x14ac:dyDescent="0.25">
      <c r="A304" s="155">
        <v>3</v>
      </c>
      <c r="B304" s="56" t="s">
        <v>440</v>
      </c>
      <c r="C304" s="155" t="s">
        <v>554</v>
      </c>
      <c r="D304" s="155">
        <v>100</v>
      </c>
      <c r="E304" s="155">
        <v>100</v>
      </c>
      <c r="F304" s="155">
        <v>100</v>
      </c>
      <c r="G304" s="147">
        <f>F304/E304</f>
        <v>1</v>
      </c>
      <c r="H304" s="138">
        <v>1</v>
      </c>
      <c r="I304" s="138">
        <v>1</v>
      </c>
    </row>
    <row r="305" spans="1:12" ht="75" x14ac:dyDescent="0.25">
      <c r="A305" s="155">
        <v>4</v>
      </c>
      <c r="B305" s="56" t="s">
        <v>441</v>
      </c>
      <c r="C305" s="155" t="s">
        <v>554</v>
      </c>
      <c r="D305" s="155">
        <v>88.4</v>
      </c>
      <c r="E305" s="155">
        <v>101.1</v>
      </c>
      <c r="F305" s="155">
        <v>89.8</v>
      </c>
      <c r="G305" s="147">
        <f>F305/E305</f>
        <v>0.88822947576656774</v>
      </c>
      <c r="H305" s="138">
        <v>0.89</v>
      </c>
    </row>
    <row r="306" spans="1:12" ht="75" x14ac:dyDescent="0.25">
      <c r="A306" s="155">
        <v>5</v>
      </c>
      <c r="B306" s="56" t="s">
        <v>442</v>
      </c>
      <c r="C306" s="155" t="s">
        <v>554</v>
      </c>
      <c r="D306" s="155">
        <v>2.8</v>
      </c>
      <c r="E306" s="155">
        <v>4.8</v>
      </c>
      <c r="F306" s="155">
        <v>4</v>
      </c>
      <c r="G306" s="226">
        <f t="shared" ref="G306:G314" si="16">E306/F306</f>
        <v>1.2</v>
      </c>
      <c r="H306" s="138">
        <v>1</v>
      </c>
      <c r="I306" s="138">
        <v>1</v>
      </c>
    </row>
    <row r="307" spans="1:12" ht="75" x14ac:dyDescent="0.25">
      <c r="A307" s="155">
        <v>6</v>
      </c>
      <c r="B307" s="56" t="s">
        <v>443</v>
      </c>
      <c r="C307" s="155" t="s">
        <v>554</v>
      </c>
      <c r="D307" s="155">
        <v>76.900000000000006</v>
      </c>
      <c r="E307" s="155">
        <v>76</v>
      </c>
      <c r="F307" s="155">
        <v>86.5</v>
      </c>
      <c r="G307" s="147">
        <f>F307/E307</f>
        <v>1.138157894736842</v>
      </c>
      <c r="H307" s="138">
        <v>1</v>
      </c>
      <c r="I307" s="138">
        <v>1</v>
      </c>
    </row>
    <row r="308" spans="1:12" ht="93.75" x14ac:dyDescent="0.25">
      <c r="A308" s="155">
        <v>7</v>
      </c>
      <c r="B308" s="56" t="s">
        <v>444</v>
      </c>
      <c r="C308" s="155" t="s">
        <v>554</v>
      </c>
      <c r="D308" s="155">
        <v>61.6</v>
      </c>
      <c r="E308" s="155">
        <v>50</v>
      </c>
      <c r="F308" s="155">
        <v>66.400000000000006</v>
      </c>
      <c r="G308" s="147">
        <f>F308/E308</f>
        <v>1.3280000000000001</v>
      </c>
      <c r="H308" s="138">
        <v>1</v>
      </c>
      <c r="I308" s="138">
        <v>1</v>
      </c>
    </row>
    <row r="309" spans="1:12" ht="76.5" customHeight="1" x14ac:dyDescent="0.25">
      <c r="A309" s="155">
        <v>8</v>
      </c>
      <c r="B309" s="56" t="s">
        <v>577</v>
      </c>
      <c r="C309" s="155" t="s">
        <v>554</v>
      </c>
      <c r="D309" s="155"/>
      <c r="E309" s="155">
        <v>0.1</v>
      </c>
      <c r="F309" s="155">
        <v>0.02</v>
      </c>
      <c r="G309" s="226">
        <f>E309/F309</f>
        <v>5</v>
      </c>
      <c r="H309" s="138">
        <v>1</v>
      </c>
      <c r="I309" s="330">
        <v>1</v>
      </c>
    </row>
    <row r="310" spans="1:12" s="227" customFormat="1" ht="76.5" customHeight="1" x14ac:dyDescent="0.25">
      <c r="A310" s="155">
        <v>9</v>
      </c>
      <c r="B310" s="56" t="s">
        <v>578</v>
      </c>
      <c r="C310" s="155" t="s">
        <v>554</v>
      </c>
      <c r="D310" s="155"/>
      <c r="E310" s="155">
        <v>0</v>
      </c>
      <c r="F310" s="155">
        <v>0</v>
      </c>
      <c r="G310" s="226" t="e">
        <f>E310/F310</f>
        <v>#DIV/0!</v>
      </c>
      <c r="H310" s="227">
        <v>1</v>
      </c>
      <c r="I310" s="330"/>
    </row>
    <row r="311" spans="1:12" ht="94.5" customHeight="1" x14ac:dyDescent="0.25">
      <c r="A311" s="155">
        <v>10</v>
      </c>
      <c r="B311" s="56" t="s">
        <v>446</v>
      </c>
      <c r="C311" s="155" t="s">
        <v>554</v>
      </c>
      <c r="D311" s="155">
        <v>37.299999999999997</v>
      </c>
      <c r="E311" s="155">
        <v>89</v>
      </c>
      <c r="F311" s="155">
        <v>56.5</v>
      </c>
      <c r="G311" s="226">
        <f t="shared" si="16"/>
        <v>1.5752212389380531</v>
      </c>
      <c r="H311" s="138">
        <v>1</v>
      </c>
      <c r="I311" s="330">
        <v>1</v>
      </c>
    </row>
    <row r="312" spans="1:12" ht="112.5" x14ac:dyDescent="0.25">
      <c r="A312" s="155">
        <v>11</v>
      </c>
      <c r="B312" s="56" t="s">
        <v>447</v>
      </c>
      <c r="C312" s="155" t="s">
        <v>554</v>
      </c>
      <c r="D312" s="155"/>
      <c r="E312" s="155">
        <v>0</v>
      </c>
      <c r="F312" s="155">
        <v>0</v>
      </c>
      <c r="G312" s="226" t="e">
        <f t="shared" si="16"/>
        <v>#DIV/0!</v>
      </c>
      <c r="H312" s="138">
        <v>1</v>
      </c>
      <c r="I312" s="330"/>
    </row>
    <row r="313" spans="1:12" ht="99" customHeight="1" x14ac:dyDescent="0.25">
      <c r="A313" s="155">
        <v>12</v>
      </c>
      <c r="B313" s="56" t="s">
        <v>448</v>
      </c>
      <c r="C313" s="155" t="s">
        <v>554</v>
      </c>
      <c r="D313" s="155">
        <v>0.46</v>
      </c>
      <c r="E313" s="155">
        <v>15</v>
      </c>
      <c r="F313" s="155">
        <v>1.4</v>
      </c>
      <c r="G313" s="226">
        <f t="shared" si="16"/>
        <v>10.714285714285715</v>
      </c>
      <c r="H313" s="138">
        <v>1</v>
      </c>
      <c r="I313" s="330"/>
    </row>
    <row r="314" spans="1:12" ht="112.5" x14ac:dyDescent="0.25">
      <c r="A314" s="155">
        <v>13</v>
      </c>
      <c r="B314" s="56" t="s">
        <v>579</v>
      </c>
      <c r="C314" s="155" t="s">
        <v>554</v>
      </c>
      <c r="D314" s="155">
        <v>2.2000000000000002</v>
      </c>
      <c r="E314" s="155">
        <v>4.0999999999999996</v>
      </c>
      <c r="F314" s="155">
        <v>1.2</v>
      </c>
      <c r="G314" s="226">
        <f t="shared" si="16"/>
        <v>3.4166666666666665</v>
      </c>
      <c r="H314" s="138">
        <v>1</v>
      </c>
      <c r="I314" s="138">
        <v>1</v>
      </c>
    </row>
    <row r="315" spans="1:12" ht="169.5" customHeight="1" x14ac:dyDescent="0.25">
      <c r="A315" s="155">
        <v>14</v>
      </c>
      <c r="B315" s="56" t="s">
        <v>450</v>
      </c>
      <c r="C315" s="155" t="s">
        <v>554</v>
      </c>
      <c r="D315" s="155">
        <v>100</v>
      </c>
      <c r="E315" s="155">
        <v>100</v>
      </c>
      <c r="F315" s="155">
        <v>100</v>
      </c>
      <c r="G315" s="147">
        <f>F315/E315</f>
        <v>1</v>
      </c>
      <c r="H315" s="138">
        <v>1</v>
      </c>
      <c r="I315" s="138">
        <v>1</v>
      </c>
    </row>
    <row r="316" spans="1:12" ht="57.75" customHeight="1" x14ac:dyDescent="0.25">
      <c r="A316" s="370" t="s">
        <v>562</v>
      </c>
      <c r="B316" s="371"/>
      <c r="C316" s="371"/>
      <c r="D316" s="371"/>
      <c r="E316" s="371"/>
      <c r="F316" s="372"/>
      <c r="G316" s="157" t="s">
        <v>511</v>
      </c>
      <c r="H316" s="125">
        <f>SUM(H317:H328)/12</f>
        <v>1</v>
      </c>
      <c r="I316" s="139">
        <f>(SUM(I317:I328))/7</f>
        <v>1</v>
      </c>
      <c r="J316" s="139">
        <f>[2]Лист1!$F$245</f>
        <v>0.81817860184010882</v>
      </c>
      <c r="K316" s="139">
        <f>I316/J316</f>
        <v>1.2222270268997126</v>
      </c>
      <c r="L316" s="126">
        <f>H316*K316</f>
        <v>1.2222270268997126</v>
      </c>
    </row>
    <row r="317" spans="1:12" ht="75" x14ac:dyDescent="0.25">
      <c r="A317" s="155">
        <v>1</v>
      </c>
      <c r="B317" s="56" t="s">
        <v>563</v>
      </c>
      <c r="C317" s="155" t="s">
        <v>554</v>
      </c>
      <c r="D317" s="107"/>
      <c r="E317" s="107">
        <v>89.9</v>
      </c>
      <c r="F317" s="107">
        <v>89.9</v>
      </c>
      <c r="G317" s="147">
        <f>F317/E317</f>
        <v>1</v>
      </c>
      <c r="H317" s="138">
        <v>1</v>
      </c>
      <c r="I317" s="358">
        <f>(SUM(H317:H318))/2</f>
        <v>1</v>
      </c>
    </row>
    <row r="318" spans="1:12" ht="75" x14ac:dyDescent="0.25">
      <c r="A318" s="155">
        <v>2</v>
      </c>
      <c r="B318" s="56" t="s">
        <v>564</v>
      </c>
      <c r="C318" s="155" t="s">
        <v>554</v>
      </c>
      <c r="D318" s="103"/>
      <c r="E318" s="103">
        <v>90.2</v>
      </c>
      <c r="F318" s="103">
        <v>90.2</v>
      </c>
      <c r="G318" s="147">
        <f t="shared" ref="G318:G328" si="17">F318/E318</f>
        <v>1</v>
      </c>
      <c r="H318" s="138">
        <v>1</v>
      </c>
      <c r="I318" s="358"/>
    </row>
    <row r="319" spans="1:12" ht="75" x14ac:dyDescent="0.25">
      <c r="A319" s="155">
        <v>3</v>
      </c>
      <c r="B319" s="56" t="s">
        <v>565</v>
      </c>
      <c r="C319" s="155" t="s">
        <v>554</v>
      </c>
      <c r="D319" s="103"/>
      <c r="E319" s="103">
        <v>85.5</v>
      </c>
      <c r="F319" s="103">
        <v>93.3</v>
      </c>
      <c r="G319" s="147">
        <f t="shared" si="17"/>
        <v>1.0912280701754387</v>
      </c>
      <c r="H319" s="138">
        <v>1</v>
      </c>
      <c r="I319" s="330">
        <f>(H319+H320)/2</f>
        <v>1</v>
      </c>
    </row>
    <row r="320" spans="1:12" ht="75" x14ac:dyDescent="0.25">
      <c r="A320" s="155">
        <v>4</v>
      </c>
      <c r="B320" s="56" t="s">
        <v>566</v>
      </c>
      <c r="C320" s="155" t="s">
        <v>554</v>
      </c>
      <c r="D320" s="103"/>
      <c r="E320" s="103">
        <v>84.4</v>
      </c>
      <c r="F320" s="103">
        <v>85.8</v>
      </c>
      <c r="G320" s="147">
        <f t="shared" si="17"/>
        <v>1.0165876777251184</v>
      </c>
      <c r="H320" s="138">
        <v>1</v>
      </c>
      <c r="I320" s="330"/>
    </row>
    <row r="321" spans="1:12" ht="75" x14ac:dyDescent="0.25">
      <c r="A321" s="155">
        <v>5</v>
      </c>
      <c r="B321" s="56" t="s">
        <v>567</v>
      </c>
      <c r="C321" s="155" t="s">
        <v>554</v>
      </c>
      <c r="D321" s="103"/>
      <c r="E321" s="103">
        <v>84.4</v>
      </c>
      <c r="F321" s="103">
        <v>84.4</v>
      </c>
      <c r="G321" s="226">
        <f>E321/F321</f>
        <v>1</v>
      </c>
      <c r="H321" s="138">
        <v>1</v>
      </c>
      <c r="I321" s="225">
        <v>1</v>
      </c>
    </row>
    <row r="322" spans="1:12" ht="131.25" x14ac:dyDescent="0.25">
      <c r="A322" s="155">
        <v>6</v>
      </c>
      <c r="B322" s="56" t="s">
        <v>568</v>
      </c>
      <c r="C322" s="155" t="s">
        <v>554</v>
      </c>
      <c r="D322" s="104"/>
      <c r="E322" s="103">
        <v>90</v>
      </c>
      <c r="F322" s="103">
        <v>90</v>
      </c>
      <c r="G322" s="147">
        <f t="shared" si="17"/>
        <v>1</v>
      </c>
      <c r="H322" s="138">
        <v>1</v>
      </c>
      <c r="I322" s="138">
        <v>1</v>
      </c>
    </row>
    <row r="323" spans="1:12" ht="150" x14ac:dyDescent="0.25">
      <c r="A323" s="155">
        <v>7</v>
      </c>
      <c r="B323" s="56" t="s">
        <v>569</v>
      </c>
      <c r="C323" s="155" t="s">
        <v>554</v>
      </c>
      <c r="D323" s="103"/>
      <c r="E323" s="103">
        <v>90</v>
      </c>
      <c r="F323" s="103">
        <v>90</v>
      </c>
      <c r="G323" s="147">
        <f t="shared" si="17"/>
        <v>1</v>
      </c>
      <c r="H323" s="138">
        <v>1</v>
      </c>
      <c r="I323" s="138">
        <v>1</v>
      </c>
    </row>
    <row r="324" spans="1:12" ht="112.5" x14ac:dyDescent="0.25">
      <c r="A324" s="155">
        <v>8</v>
      </c>
      <c r="B324" s="56" t="s">
        <v>570</v>
      </c>
      <c r="C324" s="155" t="s">
        <v>554</v>
      </c>
      <c r="D324" s="108"/>
      <c r="E324" s="105">
        <v>70</v>
      </c>
      <c r="F324" s="105">
        <v>70</v>
      </c>
      <c r="G324" s="147">
        <f t="shared" si="17"/>
        <v>1</v>
      </c>
      <c r="H324" s="138">
        <v>1</v>
      </c>
      <c r="I324" s="330">
        <f>(H324+H325+H326)/3</f>
        <v>1</v>
      </c>
    </row>
    <row r="325" spans="1:12" ht="112.5" x14ac:dyDescent="0.25">
      <c r="A325" s="155">
        <v>9</v>
      </c>
      <c r="B325" s="56" t="s">
        <v>571</v>
      </c>
      <c r="C325" s="155" t="s">
        <v>554</v>
      </c>
      <c r="D325" s="106"/>
      <c r="E325" s="106">
        <v>71</v>
      </c>
      <c r="F325" s="106">
        <v>71</v>
      </c>
      <c r="G325" s="147">
        <f t="shared" si="17"/>
        <v>1</v>
      </c>
      <c r="H325" s="138">
        <v>1</v>
      </c>
      <c r="I325" s="330"/>
    </row>
    <row r="326" spans="1:12" ht="131.25" x14ac:dyDescent="0.25">
      <c r="A326" s="155">
        <v>10</v>
      </c>
      <c r="B326" s="56" t="s">
        <v>572</v>
      </c>
      <c r="C326" s="155" t="s">
        <v>575</v>
      </c>
      <c r="D326" s="104"/>
      <c r="E326" s="107">
        <v>3652</v>
      </c>
      <c r="F326" s="107">
        <v>3652</v>
      </c>
      <c r="G326" s="147">
        <f t="shared" si="17"/>
        <v>1</v>
      </c>
      <c r="H326" s="138">
        <v>1</v>
      </c>
      <c r="I326" s="330"/>
    </row>
    <row r="327" spans="1:12" ht="150" x14ac:dyDescent="0.25">
      <c r="A327" s="155">
        <v>11</v>
      </c>
      <c r="B327" s="56" t="s">
        <v>573</v>
      </c>
      <c r="C327" s="155" t="s">
        <v>576</v>
      </c>
      <c r="D327" s="107"/>
      <c r="E327" s="107">
        <v>144015.1</v>
      </c>
      <c r="F327" s="107">
        <v>144015.1</v>
      </c>
      <c r="G327" s="147">
        <f t="shared" si="17"/>
        <v>1</v>
      </c>
      <c r="H327" s="138">
        <v>1</v>
      </c>
      <c r="I327" s="330">
        <f>(H327+H328)/2</f>
        <v>1</v>
      </c>
    </row>
    <row r="328" spans="1:12" ht="98.25" customHeight="1" x14ac:dyDescent="0.25">
      <c r="A328" s="155">
        <v>12</v>
      </c>
      <c r="B328" s="56" t="s">
        <v>574</v>
      </c>
      <c r="C328" s="155" t="s">
        <v>576</v>
      </c>
      <c r="D328" s="107"/>
      <c r="E328" s="107">
        <v>256706.9</v>
      </c>
      <c r="F328" s="107">
        <v>256707.9</v>
      </c>
      <c r="G328" s="147">
        <f t="shared" si="17"/>
        <v>1.0000038954932648</v>
      </c>
      <c r="H328" s="138">
        <v>1</v>
      </c>
      <c r="I328" s="330"/>
    </row>
    <row r="329" spans="1:12" ht="37.5" customHeight="1" x14ac:dyDescent="0.25">
      <c r="A329" s="370" t="s">
        <v>19</v>
      </c>
      <c r="B329" s="371"/>
      <c r="C329" s="371"/>
      <c r="D329" s="371"/>
      <c r="E329" s="371"/>
      <c r="F329" s="372"/>
      <c r="G329" s="157" t="s">
        <v>511</v>
      </c>
      <c r="H329" s="125">
        <f>SUM(H330:H342)/13</f>
        <v>1</v>
      </c>
      <c r="I329" s="228">
        <f>SUM(I330:I342)/10</f>
        <v>1</v>
      </c>
      <c r="J329" s="139">
        <f>[2]Лист1!$F$269</f>
        <v>0.97123192762345345</v>
      </c>
      <c r="K329" s="139">
        <f>I329/J329</f>
        <v>1.0296201880913658</v>
      </c>
      <c r="L329" s="126">
        <f>H329*K329</f>
        <v>1.0296201880913658</v>
      </c>
    </row>
    <row r="330" spans="1:12" ht="75" x14ac:dyDescent="0.25">
      <c r="A330" s="155">
        <v>1</v>
      </c>
      <c r="B330" s="56" t="s">
        <v>472</v>
      </c>
      <c r="C330" s="155" t="s">
        <v>554</v>
      </c>
      <c r="D330" s="155">
        <v>83</v>
      </c>
      <c r="E330" s="155">
        <v>86</v>
      </c>
      <c r="F330" s="155">
        <v>86</v>
      </c>
      <c r="G330" s="147">
        <f>F330/E330</f>
        <v>1</v>
      </c>
      <c r="H330" s="138">
        <v>1</v>
      </c>
      <c r="I330" s="138">
        <v>1</v>
      </c>
    </row>
    <row r="331" spans="1:12" ht="97.5" customHeight="1" x14ac:dyDescent="0.25">
      <c r="A331" s="155">
        <v>2</v>
      </c>
      <c r="B331" s="56" t="s">
        <v>473</v>
      </c>
      <c r="C331" s="155" t="s">
        <v>554</v>
      </c>
      <c r="D331" s="155">
        <v>90</v>
      </c>
      <c r="E331" s="155">
        <v>95</v>
      </c>
      <c r="F331" s="155">
        <v>95</v>
      </c>
      <c r="G331" s="147">
        <f t="shared" ref="G331:G342" si="18">F331/E331</f>
        <v>1</v>
      </c>
      <c r="H331" s="138">
        <v>1</v>
      </c>
      <c r="I331" s="138">
        <v>1</v>
      </c>
    </row>
    <row r="332" spans="1:12" ht="75" x14ac:dyDescent="0.25">
      <c r="A332" s="155">
        <v>3</v>
      </c>
      <c r="B332" s="56" t="s">
        <v>474</v>
      </c>
      <c r="C332" s="155" t="s">
        <v>555</v>
      </c>
      <c r="D332" s="155">
        <v>6</v>
      </c>
      <c r="E332" s="155">
        <v>5</v>
      </c>
      <c r="F332" s="155">
        <v>6</v>
      </c>
      <c r="G332" s="147">
        <f t="shared" si="18"/>
        <v>1.2</v>
      </c>
      <c r="H332" s="138">
        <v>1</v>
      </c>
      <c r="I332" s="138">
        <v>1</v>
      </c>
    </row>
    <row r="333" spans="1:12" ht="93.75" x14ac:dyDescent="0.25">
      <c r="A333" s="155">
        <v>4</v>
      </c>
      <c r="B333" s="56" t="s">
        <v>475</v>
      </c>
      <c r="C333" s="155" t="s">
        <v>602</v>
      </c>
      <c r="D333" s="155">
        <v>1</v>
      </c>
      <c r="E333" s="155">
        <v>1</v>
      </c>
      <c r="F333" s="155">
        <v>1</v>
      </c>
      <c r="G333" s="147">
        <f t="shared" si="18"/>
        <v>1</v>
      </c>
      <c r="H333" s="138">
        <v>1</v>
      </c>
      <c r="I333" s="138">
        <v>1</v>
      </c>
    </row>
    <row r="334" spans="1:12" ht="79.5" customHeight="1" x14ac:dyDescent="0.25">
      <c r="A334" s="155">
        <v>5</v>
      </c>
      <c r="B334" s="56" t="s">
        <v>476</v>
      </c>
      <c r="C334" s="155" t="s">
        <v>554</v>
      </c>
      <c r="D334" s="155">
        <v>75</v>
      </c>
      <c r="E334" s="155">
        <v>85</v>
      </c>
      <c r="F334" s="155">
        <v>85</v>
      </c>
      <c r="G334" s="147">
        <f t="shared" si="18"/>
        <v>1</v>
      </c>
      <c r="H334" s="138">
        <v>1</v>
      </c>
      <c r="I334" s="138">
        <v>1</v>
      </c>
    </row>
    <row r="335" spans="1:12" ht="75" x14ac:dyDescent="0.25">
      <c r="A335" s="155">
        <v>6</v>
      </c>
      <c r="B335" s="56" t="s">
        <v>477</v>
      </c>
      <c r="C335" s="155" t="s">
        <v>554</v>
      </c>
      <c r="D335" s="155">
        <v>100</v>
      </c>
      <c r="E335" s="155">
        <v>100</v>
      </c>
      <c r="F335" s="155">
        <v>100</v>
      </c>
      <c r="G335" s="147">
        <f t="shared" si="18"/>
        <v>1</v>
      </c>
      <c r="H335" s="138">
        <v>1</v>
      </c>
      <c r="I335" s="138">
        <v>1</v>
      </c>
    </row>
    <row r="336" spans="1:12" ht="131.25" x14ac:dyDescent="0.25">
      <c r="A336" s="155">
        <v>7</v>
      </c>
      <c r="B336" s="56" t="s">
        <v>478</v>
      </c>
      <c r="C336" s="155" t="s">
        <v>554</v>
      </c>
      <c r="D336" s="155">
        <v>100</v>
      </c>
      <c r="E336" s="155">
        <v>100</v>
      </c>
      <c r="F336" s="155">
        <v>100</v>
      </c>
      <c r="G336" s="147">
        <f t="shared" si="18"/>
        <v>1</v>
      </c>
      <c r="H336" s="138">
        <v>1</v>
      </c>
      <c r="I336" s="138">
        <v>1</v>
      </c>
    </row>
    <row r="337" spans="1:12" ht="75" x14ac:dyDescent="0.25">
      <c r="A337" s="155">
        <v>8</v>
      </c>
      <c r="B337" s="56" t="s">
        <v>479</v>
      </c>
      <c r="C337" s="155" t="s">
        <v>554</v>
      </c>
      <c r="D337" s="155">
        <v>95</v>
      </c>
      <c r="E337" s="155">
        <v>95</v>
      </c>
      <c r="F337" s="155">
        <v>96</v>
      </c>
      <c r="G337" s="147">
        <f t="shared" si="18"/>
        <v>1.0105263157894737</v>
      </c>
      <c r="H337" s="138">
        <v>1</v>
      </c>
      <c r="I337" s="330">
        <v>1</v>
      </c>
    </row>
    <row r="338" spans="1:12" ht="75" x14ac:dyDescent="0.25">
      <c r="A338" s="155">
        <v>9</v>
      </c>
      <c r="B338" s="56" t="s">
        <v>480</v>
      </c>
      <c r="C338" s="155" t="s">
        <v>618</v>
      </c>
      <c r="D338" s="155">
        <v>15</v>
      </c>
      <c r="E338" s="155">
        <v>15</v>
      </c>
      <c r="F338" s="155">
        <v>15</v>
      </c>
      <c r="G338" s="147">
        <f t="shared" si="18"/>
        <v>1</v>
      </c>
      <c r="H338" s="138">
        <v>1</v>
      </c>
      <c r="I338" s="330"/>
    </row>
    <row r="339" spans="1:12" ht="37.5" x14ac:dyDescent="0.25">
      <c r="A339" s="155">
        <v>10</v>
      </c>
      <c r="B339" s="56" t="s">
        <v>593</v>
      </c>
      <c r="C339" s="155" t="s">
        <v>555</v>
      </c>
      <c r="D339" s="155"/>
      <c r="E339" s="155">
        <v>114552</v>
      </c>
      <c r="F339" s="155">
        <v>214825</v>
      </c>
      <c r="G339" s="147">
        <f t="shared" si="18"/>
        <v>1.8753491863956979</v>
      </c>
      <c r="H339" s="138">
        <v>1</v>
      </c>
      <c r="I339" s="330">
        <v>1</v>
      </c>
    </row>
    <row r="340" spans="1:12" ht="37.5" x14ac:dyDescent="0.25">
      <c r="A340" s="155">
        <v>11</v>
      </c>
      <c r="B340" s="56" t="s">
        <v>482</v>
      </c>
      <c r="C340" s="155" t="s">
        <v>554</v>
      </c>
      <c r="D340" s="155">
        <v>99.9</v>
      </c>
      <c r="E340" s="155">
        <v>99.9</v>
      </c>
      <c r="F340" s="155">
        <v>99.9</v>
      </c>
      <c r="G340" s="147">
        <f t="shared" si="18"/>
        <v>1</v>
      </c>
      <c r="H340" s="138">
        <v>1</v>
      </c>
      <c r="I340" s="330"/>
    </row>
    <row r="341" spans="1:12" x14ac:dyDescent="0.25">
      <c r="A341" s="202">
        <v>12</v>
      </c>
      <c r="B341" s="192" t="s">
        <v>483</v>
      </c>
      <c r="C341" s="202" t="s">
        <v>554</v>
      </c>
      <c r="D341" s="202">
        <v>99.5</v>
      </c>
      <c r="E341" s="202">
        <v>99.5</v>
      </c>
      <c r="F341" s="202">
        <v>99.5</v>
      </c>
      <c r="G341" s="147">
        <f t="shared" si="18"/>
        <v>1</v>
      </c>
      <c r="H341" s="138">
        <v>1</v>
      </c>
      <c r="I341" s="330"/>
    </row>
    <row r="342" spans="1:12" s="227" customFormat="1" ht="150" x14ac:dyDescent="0.25">
      <c r="A342" s="155">
        <v>13</v>
      </c>
      <c r="B342" s="56" t="s">
        <v>581</v>
      </c>
      <c r="C342" s="155" t="s">
        <v>554</v>
      </c>
      <c r="D342" s="155">
        <v>19</v>
      </c>
      <c r="E342" s="155">
        <v>90</v>
      </c>
      <c r="F342" s="155">
        <v>111</v>
      </c>
      <c r="G342" s="156">
        <f t="shared" si="18"/>
        <v>1.2333333333333334</v>
      </c>
      <c r="H342" s="227">
        <v>1</v>
      </c>
      <c r="I342" s="227">
        <v>1</v>
      </c>
    </row>
    <row r="343" spans="1:12" ht="38.25" customHeight="1" x14ac:dyDescent="0.25">
      <c r="A343" s="361" t="s">
        <v>20</v>
      </c>
      <c r="B343" s="362"/>
      <c r="C343" s="362"/>
      <c r="D343" s="362"/>
      <c r="E343" s="362"/>
      <c r="F343" s="363"/>
      <c r="G343" s="157" t="s">
        <v>511</v>
      </c>
      <c r="H343" s="125">
        <f>SUM(H344:H349)/6</f>
        <v>0.98666666666666669</v>
      </c>
      <c r="I343" s="138">
        <f>6/6</f>
        <v>1</v>
      </c>
      <c r="J343" s="125">
        <f>[2]Лист1!$F$293</f>
        <v>0.92139113052491306</v>
      </c>
      <c r="K343" s="139">
        <f>I343/J343</f>
        <v>1.085315418035665</v>
      </c>
      <c r="L343" s="87">
        <f>H343*K343</f>
        <v>1.0708445457951894</v>
      </c>
    </row>
    <row r="344" spans="1:12" ht="59.25" customHeight="1" x14ac:dyDescent="0.25">
      <c r="A344" s="155">
        <v>1</v>
      </c>
      <c r="B344" s="56" t="s">
        <v>358</v>
      </c>
      <c r="C344" s="53" t="s">
        <v>614</v>
      </c>
      <c r="D344" s="155">
        <v>560</v>
      </c>
      <c r="E344" s="155">
        <v>570</v>
      </c>
      <c r="F344" s="155">
        <v>570</v>
      </c>
      <c r="G344" s="147">
        <f>F344/E344</f>
        <v>1</v>
      </c>
      <c r="H344" s="138">
        <v>1</v>
      </c>
    </row>
    <row r="345" spans="1:12" ht="62.25" customHeight="1" x14ac:dyDescent="0.25">
      <c r="A345" s="155">
        <v>2</v>
      </c>
      <c r="B345" s="56" t="s">
        <v>359</v>
      </c>
      <c r="C345" s="53" t="s">
        <v>619</v>
      </c>
      <c r="D345" s="155">
        <v>4200</v>
      </c>
      <c r="E345" s="155">
        <v>4300</v>
      </c>
      <c r="F345" s="155">
        <v>4300</v>
      </c>
      <c r="G345" s="147">
        <f t="shared" ref="G345:G349" si="19">F345/E345</f>
        <v>1</v>
      </c>
      <c r="H345" s="138">
        <v>1</v>
      </c>
    </row>
    <row r="346" spans="1:12" ht="37.5" x14ac:dyDescent="0.25">
      <c r="A346" s="155">
        <v>3</v>
      </c>
      <c r="B346" s="56" t="s">
        <v>360</v>
      </c>
      <c r="C346" s="53" t="s">
        <v>614</v>
      </c>
      <c r="D346" s="155">
        <v>175</v>
      </c>
      <c r="E346" s="155">
        <v>180</v>
      </c>
      <c r="F346" s="155">
        <v>180</v>
      </c>
      <c r="G346" s="147">
        <f t="shared" si="19"/>
        <v>1</v>
      </c>
      <c r="H346" s="138">
        <v>1</v>
      </c>
    </row>
    <row r="347" spans="1:12" ht="37.5" x14ac:dyDescent="0.25">
      <c r="A347" s="155">
        <v>4</v>
      </c>
      <c r="B347" s="56" t="s">
        <v>361</v>
      </c>
      <c r="C347" s="53" t="s">
        <v>614</v>
      </c>
      <c r="D347" s="155">
        <v>74</v>
      </c>
      <c r="E347" s="155">
        <v>60</v>
      </c>
      <c r="F347" s="155">
        <v>57</v>
      </c>
      <c r="G347" s="147">
        <f t="shared" si="19"/>
        <v>0.95</v>
      </c>
      <c r="H347" s="138">
        <v>0.95</v>
      </c>
    </row>
    <row r="348" spans="1:12" ht="37.5" x14ac:dyDescent="0.25">
      <c r="A348" s="155">
        <v>5</v>
      </c>
      <c r="B348" s="56" t="s">
        <v>362</v>
      </c>
      <c r="C348" s="53" t="s">
        <v>614</v>
      </c>
      <c r="D348" s="155">
        <v>29</v>
      </c>
      <c r="E348" s="155">
        <v>18</v>
      </c>
      <c r="F348" s="155">
        <v>18</v>
      </c>
      <c r="G348" s="147">
        <f t="shared" si="19"/>
        <v>1</v>
      </c>
      <c r="H348" s="138">
        <v>1</v>
      </c>
    </row>
    <row r="349" spans="1:12" ht="37.5" x14ac:dyDescent="0.25">
      <c r="A349" s="155">
        <v>6</v>
      </c>
      <c r="B349" s="56" t="s">
        <v>363</v>
      </c>
      <c r="C349" s="53" t="s">
        <v>620</v>
      </c>
      <c r="D349" s="155">
        <v>6549</v>
      </c>
      <c r="E349" s="155">
        <v>4800</v>
      </c>
      <c r="F349" s="155">
        <v>4650</v>
      </c>
      <c r="G349" s="147">
        <f t="shared" si="19"/>
        <v>0.96875</v>
      </c>
      <c r="H349" s="138">
        <v>0.97</v>
      </c>
    </row>
    <row r="350" spans="1:12" ht="36.75" customHeight="1" x14ac:dyDescent="0.25">
      <c r="A350" s="367" t="s">
        <v>598</v>
      </c>
      <c r="B350" s="368"/>
      <c r="C350" s="368"/>
      <c r="D350" s="368"/>
      <c r="E350" s="368"/>
      <c r="F350" s="369"/>
      <c r="G350" s="157" t="s">
        <v>582</v>
      </c>
      <c r="H350" s="237">
        <f>SUM(H351:H368)/18</f>
        <v>1</v>
      </c>
      <c r="I350" s="84">
        <f>SUM(I351:I368)/7</f>
        <v>1</v>
      </c>
      <c r="J350" s="60">
        <f>[2]Лист1!$F$299</f>
        <v>0.95848874386407157</v>
      </c>
      <c r="K350" s="60">
        <f>I350/J350</f>
        <v>1.043309070035167</v>
      </c>
      <c r="L350" s="235">
        <f>H350*K350</f>
        <v>1.043309070035167</v>
      </c>
    </row>
    <row r="351" spans="1:12" ht="37.5" x14ac:dyDescent="0.25">
      <c r="A351" s="53">
        <v>1</v>
      </c>
      <c r="B351" s="56" t="s">
        <v>335</v>
      </c>
      <c r="C351" s="53" t="s">
        <v>602</v>
      </c>
      <c r="D351" s="53">
        <v>8853</v>
      </c>
      <c r="E351" s="53">
        <v>8550</v>
      </c>
      <c r="F351" s="53">
        <v>10101</v>
      </c>
      <c r="G351" s="147">
        <f>F351/E351</f>
        <v>1.1814035087719299</v>
      </c>
      <c r="H351" s="138">
        <v>1</v>
      </c>
      <c r="I351" s="330">
        <v>1</v>
      </c>
    </row>
    <row r="352" spans="1:12" ht="75" x14ac:dyDescent="0.25">
      <c r="A352" s="53">
        <v>2</v>
      </c>
      <c r="B352" s="56" t="s">
        <v>336</v>
      </c>
      <c r="C352" s="53" t="s">
        <v>555</v>
      </c>
      <c r="D352" s="53">
        <v>342</v>
      </c>
      <c r="E352" s="53">
        <v>350</v>
      </c>
      <c r="F352" s="53">
        <v>350</v>
      </c>
      <c r="G352" s="147">
        <f t="shared" ref="G352:G368" si="20">F352/E352</f>
        <v>1</v>
      </c>
      <c r="H352" s="138">
        <v>1</v>
      </c>
      <c r="I352" s="330"/>
    </row>
    <row r="353" spans="1:9" x14ac:dyDescent="0.25">
      <c r="A353" s="53">
        <v>3</v>
      </c>
      <c r="B353" s="56" t="s">
        <v>337</v>
      </c>
      <c r="C353" s="53" t="s">
        <v>555</v>
      </c>
      <c r="D353" s="53">
        <v>7683</v>
      </c>
      <c r="E353" s="53">
        <v>7550</v>
      </c>
      <c r="F353" s="53">
        <v>7760</v>
      </c>
      <c r="G353" s="147">
        <f t="shared" si="20"/>
        <v>1.0278145695364238</v>
      </c>
      <c r="H353" s="138">
        <v>1</v>
      </c>
      <c r="I353" s="330">
        <v>1</v>
      </c>
    </row>
    <row r="354" spans="1:9" ht="56.25" x14ac:dyDescent="0.25">
      <c r="A354" s="53">
        <v>4</v>
      </c>
      <c r="B354" s="56" t="s">
        <v>338</v>
      </c>
      <c r="C354" s="53" t="s">
        <v>602</v>
      </c>
      <c r="D354" s="53">
        <v>23154</v>
      </c>
      <c r="E354" s="53">
        <v>23500</v>
      </c>
      <c r="F354" s="53">
        <v>23878</v>
      </c>
      <c r="G354" s="147">
        <f t="shared" si="20"/>
        <v>1.0160851063829788</v>
      </c>
      <c r="H354" s="138">
        <v>1</v>
      </c>
      <c r="I354" s="330"/>
    </row>
    <row r="355" spans="1:9" ht="56.25" x14ac:dyDescent="0.25">
      <c r="A355" s="53">
        <v>5</v>
      </c>
      <c r="B355" s="56" t="s">
        <v>339</v>
      </c>
      <c r="C355" s="53" t="s">
        <v>555</v>
      </c>
      <c r="D355" s="53">
        <v>1029</v>
      </c>
      <c r="E355" s="53">
        <v>980</v>
      </c>
      <c r="F355" s="53">
        <v>1033</v>
      </c>
      <c r="G355" s="147">
        <f t="shared" si="20"/>
        <v>1.0540816326530613</v>
      </c>
      <c r="H355" s="138">
        <v>1</v>
      </c>
      <c r="I355" s="330"/>
    </row>
    <row r="356" spans="1:9" ht="56.25" x14ac:dyDescent="0.25">
      <c r="A356" s="53">
        <v>6</v>
      </c>
      <c r="B356" s="56" t="s">
        <v>340</v>
      </c>
      <c r="C356" s="53" t="s">
        <v>555</v>
      </c>
      <c r="D356" s="53">
        <v>1400</v>
      </c>
      <c r="E356" s="53">
        <v>1420</v>
      </c>
      <c r="F356" s="53">
        <v>1789</v>
      </c>
      <c r="G356" s="147">
        <f t="shared" si="20"/>
        <v>1.2598591549295775</v>
      </c>
      <c r="H356" s="138">
        <v>1</v>
      </c>
      <c r="I356" s="330"/>
    </row>
    <row r="357" spans="1:9" ht="56.25" x14ac:dyDescent="0.25">
      <c r="A357" s="53">
        <v>7</v>
      </c>
      <c r="B357" s="56" t="s">
        <v>341</v>
      </c>
      <c r="C357" s="53" t="s">
        <v>602</v>
      </c>
      <c r="D357" s="53">
        <v>32500</v>
      </c>
      <c r="E357" s="53">
        <v>33000</v>
      </c>
      <c r="F357" s="53">
        <v>42242</v>
      </c>
      <c r="G357" s="147">
        <f t="shared" si="20"/>
        <v>1.2800606060606061</v>
      </c>
      <c r="H357" s="138">
        <v>1</v>
      </c>
      <c r="I357" s="330"/>
    </row>
    <row r="358" spans="1:9" ht="56.25" x14ac:dyDescent="0.25">
      <c r="A358" s="155">
        <v>8</v>
      </c>
      <c r="B358" s="56" t="s">
        <v>342</v>
      </c>
      <c r="C358" s="53" t="s">
        <v>555</v>
      </c>
      <c r="D358" s="53">
        <v>576</v>
      </c>
      <c r="E358" s="53">
        <v>560</v>
      </c>
      <c r="F358" s="53">
        <v>576</v>
      </c>
      <c r="G358" s="147">
        <f t="shared" si="20"/>
        <v>1.0285714285714285</v>
      </c>
      <c r="H358" s="138">
        <v>1</v>
      </c>
      <c r="I358" s="138">
        <v>1</v>
      </c>
    </row>
    <row r="359" spans="1:9" ht="93.75" x14ac:dyDescent="0.25">
      <c r="A359" s="155">
        <v>9</v>
      </c>
      <c r="B359" s="56" t="s">
        <v>343</v>
      </c>
      <c r="C359" s="53" t="s">
        <v>602</v>
      </c>
      <c r="D359" s="53">
        <v>105</v>
      </c>
      <c r="E359" s="53">
        <v>110</v>
      </c>
      <c r="F359" s="53">
        <v>156</v>
      </c>
      <c r="G359" s="147">
        <f t="shared" si="20"/>
        <v>1.4181818181818182</v>
      </c>
      <c r="H359" s="138">
        <v>1</v>
      </c>
      <c r="I359" s="138">
        <v>1</v>
      </c>
    </row>
    <row r="360" spans="1:9" ht="56.25" x14ac:dyDescent="0.25">
      <c r="A360" s="155">
        <v>10</v>
      </c>
      <c r="B360" s="56" t="s">
        <v>344</v>
      </c>
      <c r="C360" s="53" t="s">
        <v>555</v>
      </c>
      <c r="D360" s="53">
        <v>110</v>
      </c>
      <c r="E360" s="53">
        <v>120</v>
      </c>
      <c r="F360" s="53">
        <v>120</v>
      </c>
      <c r="G360" s="147">
        <f t="shared" si="20"/>
        <v>1</v>
      </c>
      <c r="H360" s="138">
        <v>1</v>
      </c>
      <c r="I360" s="330">
        <v>1</v>
      </c>
    </row>
    <row r="361" spans="1:9" ht="56.25" x14ac:dyDescent="0.25">
      <c r="A361" s="155">
        <v>11</v>
      </c>
      <c r="B361" s="56" t="s">
        <v>345</v>
      </c>
      <c r="C361" s="53" t="s">
        <v>554</v>
      </c>
      <c r="D361" s="53">
        <v>16.5</v>
      </c>
      <c r="E361" s="53">
        <v>18</v>
      </c>
      <c r="F361" s="53">
        <v>18</v>
      </c>
      <c r="G361" s="147">
        <f t="shared" si="20"/>
        <v>1</v>
      </c>
      <c r="H361" s="138">
        <v>1</v>
      </c>
      <c r="I361" s="330"/>
    </row>
    <row r="362" spans="1:9" ht="75" x14ac:dyDescent="0.25">
      <c r="A362" s="155">
        <v>12</v>
      </c>
      <c r="B362" s="56" t="s">
        <v>346</v>
      </c>
      <c r="C362" s="53" t="s">
        <v>614</v>
      </c>
      <c r="D362" s="53">
        <v>288</v>
      </c>
      <c r="E362" s="53">
        <v>210</v>
      </c>
      <c r="F362" s="53">
        <v>411</v>
      </c>
      <c r="G362" s="147">
        <f t="shared" si="20"/>
        <v>1.9571428571428571</v>
      </c>
      <c r="H362" s="138">
        <v>1</v>
      </c>
      <c r="I362" s="330">
        <v>1</v>
      </c>
    </row>
    <row r="363" spans="1:9" ht="56.25" x14ac:dyDescent="0.25">
      <c r="A363" s="155">
        <v>13</v>
      </c>
      <c r="B363" s="56" t="s">
        <v>347</v>
      </c>
      <c r="C363" s="53" t="s">
        <v>614</v>
      </c>
      <c r="D363" s="53">
        <v>37</v>
      </c>
      <c r="E363" s="53">
        <v>20</v>
      </c>
      <c r="F363" s="53">
        <v>71</v>
      </c>
      <c r="G363" s="147">
        <f t="shared" si="20"/>
        <v>3.55</v>
      </c>
      <c r="H363" s="138">
        <v>1</v>
      </c>
      <c r="I363" s="330"/>
    </row>
    <row r="364" spans="1:9" ht="56.25" x14ac:dyDescent="0.25">
      <c r="A364" s="155">
        <v>14</v>
      </c>
      <c r="B364" s="56" t="s">
        <v>348</v>
      </c>
      <c r="C364" s="53" t="s">
        <v>555</v>
      </c>
      <c r="D364" s="53">
        <v>3535</v>
      </c>
      <c r="E364" s="53">
        <v>3550</v>
      </c>
      <c r="F364" s="53">
        <v>3620</v>
      </c>
      <c r="G364" s="147">
        <f t="shared" si="20"/>
        <v>1.0197183098591549</v>
      </c>
      <c r="H364" s="138">
        <v>1</v>
      </c>
      <c r="I364" s="330">
        <v>1</v>
      </c>
    </row>
    <row r="365" spans="1:9" ht="75" x14ac:dyDescent="0.25">
      <c r="A365" s="155">
        <v>15</v>
      </c>
      <c r="B365" s="56" t="s">
        <v>349</v>
      </c>
      <c r="C365" s="53" t="s">
        <v>602</v>
      </c>
      <c r="D365" s="53">
        <v>49896</v>
      </c>
      <c r="E365" s="53">
        <v>45100</v>
      </c>
      <c r="F365" s="53">
        <v>51342</v>
      </c>
      <c r="G365" s="147">
        <f t="shared" si="20"/>
        <v>1.1384035476718404</v>
      </c>
      <c r="H365" s="138">
        <v>1</v>
      </c>
      <c r="I365" s="330"/>
    </row>
    <row r="366" spans="1:9" ht="37.5" x14ac:dyDescent="0.25">
      <c r="A366" s="155">
        <v>16</v>
      </c>
      <c r="B366" s="56" t="s">
        <v>350</v>
      </c>
      <c r="C366" s="53" t="s">
        <v>555</v>
      </c>
      <c r="D366" s="53">
        <v>135</v>
      </c>
      <c r="E366" s="53">
        <v>134</v>
      </c>
      <c r="F366" s="53">
        <v>136</v>
      </c>
      <c r="G366" s="147">
        <f t="shared" si="20"/>
        <v>1.0149253731343284</v>
      </c>
      <c r="H366" s="138">
        <v>1</v>
      </c>
      <c r="I366" s="330"/>
    </row>
    <row r="367" spans="1:9" ht="56.25" x14ac:dyDescent="0.25">
      <c r="A367" s="155">
        <v>17</v>
      </c>
      <c r="B367" s="56" t="s">
        <v>351</v>
      </c>
      <c r="C367" s="53" t="s">
        <v>602</v>
      </c>
      <c r="D367" s="53">
        <v>2004</v>
      </c>
      <c r="E367" s="53">
        <v>2050</v>
      </c>
      <c r="F367" s="53">
        <v>2052</v>
      </c>
      <c r="G367" s="147">
        <f t="shared" si="20"/>
        <v>1.0009756097560976</v>
      </c>
      <c r="H367" s="138">
        <v>1</v>
      </c>
      <c r="I367" s="330"/>
    </row>
    <row r="368" spans="1:9" ht="93.75" x14ac:dyDescent="0.25">
      <c r="A368" s="155">
        <v>18</v>
      </c>
      <c r="B368" s="56" t="s">
        <v>352</v>
      </c>
      <c r="C368" s="53" t="s">
        <v>555</v>
      </c>
      <c r="D368" s="53">
        <v>4474</v>
      </c>
      <c r="E368" s="53">
        <v>3050</v>
      </c>
      <c r="F368" s="53">
        <v>4528</v>
      </c>
      <c r="G368" s="147">
        <f t="shared" si="20"/>
        <v>1.4845901639344263</v>
      </c>
      <c r="H368" s="138">
        <v>1</v>
      </c>
      <c r="I368" s="330"/>
    </row>
    <row r="369" spans="1:12" ht="56.25" customHeight="1" x14ac:dyDescent="0.25">
      <c r="A369" s="361" t="s">
        <v>22</v>
      </c>
      <c r="B369" s="362"/>
      <c r="C369" s="362"/>
      <c r="D369" s="362"/>
      <c r="E369" s="362"/>
      <c r="F369" s="363"/>
      <c r="G369" s="157" t="s">
        <v>592</v>
      </c>
      <c r="H369" s="125">
        <f>(SUM(H370:H377))/8</f>
        <v>0.8125</v>
      </c>
      <c r="I369" s="228">
        <f>0/5</f>
        <v>0</v>
      </c>
      <c r="J369" s="228">
        <f>[2]Лист1!$F$305</f>
        <v>0.64530218384966986</v>
      </c>
      <c r="K369" s="228">
        <f>I369/J369</f>
        <v>0</v>
      </c>
      <c r="L369" s="87">
        <f>H369*K369</f>
        <v>0</v>
      </c>
    </row>
    <row r="370" spans="1:12" ht="112.5" x14ac:dyDescent="0.25">
      <c r="A370" s="155">
        <v>1</v>
      </c>
      <c r="B370" s="56" t="s">
        <v>583</v>
      </c>
      <c r="C370" s="155" t="s">
        <v>554</v>
      </c>
      <c r="D370" s="155">
        <v>0.17</v>
      </c>
      <c r="E370" s="155">
        <v>0.5</v>
      </c>
      <c r="F370" s="155">
        <v>0.5</v>
      </c>
      <c r="G370" s="226">
        <f>E370/F370</f>
        <v>1</v>
      </c>
      <c r="H370" s="138">
        <v>1</v>
      </c>
    </row>
    <row r="371" spans="1:12" ht="93.75" x14ac:dyDescent="0.25">
      <c r="A371" s="155">
        <v>2</v>
      </c>
      <c r="B371" s="56" t="s">
        <v>584</v>
      </c>
      <c r="C371" s="155" t="s">
        <v>554</v>
      </c>
      <c r="D371" s="155">
        <v>58.4</v>
      </c>
      <c r="E371" s="230">
        <v>3</v>
      </c>
      <c r="F371" s="155">
        <v>2.1</v>
      </c>
      <c r="G371" s="147">
        <f>F371/E371</f>
        <v>0.70000000000000007</v>
      </c>
      <c r="H371" s="138">
        <v>0.7</v>
      </c>
    </row>
    <row r="372" spans="1:12" ht="56.25" x14ac:dyDescent="0.25">
      <c r="A372" s="155">
        <v>3</v>
      </c>
      <c r="B372" s="56" t="s">
        <v>585</v>
      </c>
      <c r="C372" s="155" t="s">
        <v>554</v>
      </c>
      <c r="D372" s="155">
        <v>27.3</v>
      </c>
      <c r="E372" s="155">
        <v>40.4</v>
      </c>
      <c r="F372" s="155">
        <v>38.4</v>
      </c>
      <c r="G372" s="156">
        <f>F372/E372</f>
        <v>0.95049504950495045</v>
      </c>
      <c r="H372" s="138">
        <v>0.95</v>
      </c>
    </row>
    <row r="373" spans="1:12" x14ac:dyDescent="0.25">
      <c r="A373" s="155">
        <v>4</v>
      </c>
      <c r="B373" s="56" t="s">
        <v>586</v>
      </c>
      <c r="C373" s="155" t="s">
        <v>602</v>
      </c>
      <c r="D373" s="155">
        <v>297</v>
      </c>
      <c r="E373" s="155">
        <v>14</v>
      </c>
      <c r="F373" s="155">
        <v>10</v>
      </c>
      <c r="G373" s="156">
        <f t="shared" ref="G373" si="21">F373/E373</f>
        <v>0.7142857142857143</v>
      </c>
      <c r="H373" s="138">
        <v>0.71</v>
      </c>
      <c r="I373" s="331">
        <f>(H375+H374+H373)/3</f>
        <v>0.65666666666666662</v>
      </c>
    </row>
    <row r="374" spans="1:12" x14ac:dyDescent="0.25">
      <c r="A374" s="155">
        <v>5</v>
      </c>
      <c r="B374" s="56" t="s">
        <v>587</v>
      </c>
      <c r="C374" s="155" t="s">
        <v>555</v>
      </c>
      <c r="D374" s="155">
        <v>94</v>
      </c>
      <c r="E374" s="155">
        <v>3</v>
      </c>
      <c r="F374" s="155">
        <v>2</v>
      </c>
      <c r="G374" s="156">
        <f>F374/E374</f>
        <v>0.66666666666666663</v>
      </c>
      <c r="H374" s="138">
        <v>0.67</v>
      </c>
      <c r="I374" s="331"/>
      <c r="J374" s="229"/>
      <c r="K374" s="229" t="s">
        <v>487</v>
      </c>
    </row>
    <row r="375" spans="1:12" x14ac:dyDescent="0.25">
      <c r="A375" s="155">
        <v>6</v>
      </c>
      <c r="B375" s="56" t="s">
        <v>588</v>
      </c>
      <c r="C375" s="155" t="s">
        <v>617</v>
      </c>
      <c r="D375" s="155">
        <v>3734.3</v>
      </c>
      <c r="E375" s="155">
        <v>106.3</v>
      </c>
      <c r="F375" s="155">
        <v>63.1</v>
      </c>
      <c r="G375" s="156">
        <f>F375/E375</f>
        <v>0.5936030103480715</v>
      </c>
      <c r="H375" s="138">
        <v>0.59</v>
      </c>
      <c r="I375" s="331"/>
      <c r="K375" s="229"/>
    </row>
    <row r="376" spans="1:12" x14ac:dyDescent="0.25">
      <c r="A376" s="155">
        <v>7</v>
      </c>
      <c r="B376" s="56" t="s">
        <v>589</v>
      </c>
      <c r="C376" s="155" t="s">
        <v>555</v>
      </c>
      <c r="D376" s="155">
        <v>10</v>
      </c>
      <c r="E376" s="155">
        <v>14</v>
      </c>
      <c r="F376" s="155">
        <v>13</v>
      </c>
      <c r="G376" s="156">
        <f>F376/E376</f>
        <v>0.9285714285714286</v>
      </c>
      <c r="H376" s="138">
        <v>0.93</v>
      </c>
      <c r="I376" s="330">
        <f>SUM(H376:H377)/2</f>
        <v>0.94</v>
      </c>
      <c r="K376" s="229" t="s">
        <v>591</v>
      </c>
    </row>
    <row r="377" spans="1:12" x14ac:dyDescent="0.25">
      <c r="A377" s="155">
        <v>8</v>
      </c>
      <c r="B377" s="56" t="s">
        <v>590</v>
      </c>
      <c r="C377" s="155" t="s">
        <v>617</v>
      </c>
      <c r="D377" s="155">
        <v>2241.1999999999998</v>
      </c>
      <c r="E377" s="155">
        <v>3083.7</v>
      </c>
      <c r="F377" s="230">
        <v>2926</v>
      </c>
      <c r="G377" s="156">
        <f>F377/E377</f>
        <v>0.94886013555144799</v>
      </c>
      <c r="H377" s="138">
        <v>0.95</v>
      </c>
      <c r="I377" s="330"/>
      <c r="K377" s="229"/>
    </row>
    <row r="378" spans="1:12" ht="72" customHeight="1" x14ac:dyDescent="0.25">
      <c r="A378" s="370" t="s">
        <v>594</v>
      </c>
      <c r="B378" s="371"/>
      <c r="C378" s="371"/>
      <c r="D378" s="371"/>
      <c r="E378" s="371"/>
      <c r="F378" s="372"/>
      <c r="G378" s="157" t="s">
        <v>595</v>
      </c>
      <c r="H378" s="125">
        <f>(SUM(H379:H385))/7</f>
        <v>1</v>
      </c>
      <c r="I378" s="231">
        <f>5/5</f>
        <v>1</v>
      </c>
      <c r="J378" s="231">
        <f>[2]Лист1!$F$311</f>
        <v>0.96871746675969472</v>
      </c>
      <c r="K378" s="231">
        <f>I378/J378</f>
        <v>1.0322927316929089</v>
      </c>
      <c r="L378" s="126">
        <f>H378*K378</f>
        <v>1.0322927316929089</v>
      </c>
    </row>
    <row r="379" spans="1:12" ht="123" customHeight="1" x14ac:dyDescent="0.25">
      <c r="A379" s="376">
        <v>1</v>
      </c>
      <c r="B379" s="217" t="s">
        <v>491</v>
      </c>
      <c r="C379" s="155" t="s">
        <v>554</v>
      </c>
      <c r="D379" s="155"/>
      <c r="E379" s="155">
        <v>90</v>
      </c>
      <c r="F379" s="155">
        <v>91</v>
      </c>
      <c r="G379" s="147">
        <f>F379/E379</f>
        <v>1.0111111111111111</v>
      </c>
      <c r="H379" s="138">
        <v>1</v>
      </c>
      <c r="I379" s="331">
        <f>(H379+H380+H381)/3</f>
        <v>1</v>
      </c>
    </row>
    <row r="380" spans="1:12" ht="75" x14ac:dyDescent="0.25">
      <c r="A380" s="377"/>
      <c r="B380" s="217" t="s">
        <v>489</v>
      </c>
      <c r="C380" s="155" t="s">
        <v>554</v>
      </c>
      <c r="D380" s="155"/>
      <c r="E380" s="155">
        <v>2</v>
      </c>
      <c r="F380" s="155">
        <v>10</v>
      </c>
      <c r="G380" s="147">
        <f t="shared" ref="G380:G381" si="22">F380/E380</f>
        <v>5</v>
      </c>
      <c r="H380" s="138">
        <v>1</v>
      </c>
      <c r="I380" s="331"/>
    </row>
    <row r="381" spans="1:12" ht="93.75" x14ac:dyDescent="0.25">
      <c r="A381" s="378"/>
      <c r="B381" s="217" t="s">
        <v>490</v>
      </c>
      <c r="C381" s="155" t="s">
        <v>554</v>
      </c>
      <c r="D381" s="155"/>
      <c r="E381" s="155">
        <v>3</v>
      </c>
      <c r="F381" s="155">
        <v>34.299999999999997</v>
      </c>
      <c r="G381" s="147">
        <f t="shared" si="22"/>
        <v>11.433333333333332</v>
      </c>
      <c r="H381" s="138">
        <v>1</v>
      </c>
      <c r="I381" s="331"/>
    </row>
    <row r="382" spans="1:12" ht="56.25" x14ac:dyDescent="0.25">
      <c r="A382" s="155">
        <v>2</v>
      </c>
      <c r="B382" s="217" t="s">
        <v>495</v>
      </c>
      <c r="C382" s="155" t="s">
        <v>554</v>
      </c>
      <c r="D382" s="155"/>
      <c r="E382" s="155">
        <v>86</v>
      </c>
      <c r="F382" s="155">
        <v>89</v>
      </c>
      <c r="G382" s="147">
        <f t="shared" ref="G382:G385" si="23">F382/E382</f>
        <v>1.0348837209302326</v>
      </c>
      <c r="H382" s="138">
        <v>1</v>
      </c>
      <c r="I382" s="138">
        <v>1</v>
      </c>
    </row>
    <row r="383" spans="1:12" ht="75" x14ac:dyDescent="0.25">
      <c r="A383" s="155">
        <v>3</v>
      </c>
      <c r="B383" s="217" t="s">
        <v>494</v>
      </c>
      <c r="C383" s="53" t="s">
        <v>621</v>
      </c>
      <c r="D383" s="155"/>
      <c r="E383" s="155">
        <v>6</v>
      </c>
      <c r="F383" s="155">
        <v>6.8</v>
      </c>
      <c r="G383" s="147">
        <f t="shared" si="23"/>
        <v>1.1333333333333333</v>
      </c>
      <c r="H383" s="138">
        <v>1</v>
      </c>
      <c r="I383" s="138">
        <v>1</v>
      </c>
    </row>
    <row r="384" spans="1:12" ht="47.25" customHeight="1" x14ac:dyDescent="0.25">
      <c r="A384" s="155">
        <v>4</v>
      </c>
      <c r="B384" s="217" t="s">
        <v>493</v>
      </c>
      <c r="C384" s="155" t="s">
        <v>554</v>
      </c>
      <c r="D384" s="155"/>
      <c r="E384" s="155">
        <v>20</v>
      </c>
      <c r="F384" s="155">
        <v>20</v>
      </c>
      <c r="G384" s="147">
        <f t="shared" si="23"/>
        <v>1</v>
      </c>
      <c r="H384" s="138">
        <v>1</v>
      </c>
      <c r="I384" s="138">
        <v>1</v>
      </c>
    </row>
    <row r="385" spans="1:9" ht="93.75" x14ac:dyDescent="0.25">
      <c r="A385" s="155">
        <v>5</v>
      </c>
      <c r="B385" s="217" t="s">
        <v>492</v>
      </c>
      <c r="C385" s="53" t="s">
        <v>622</v>
      </c>
      <c r="D385" s="155"/>
      <c r="E385" s="155">
        <v>100</v>
      </c>
      <c r="F385" s="155">
        <v>100</v>
      </c>
      <c r="G385" s="147">
        <f t="shared" si="23"/>
        <v>1</v>
      </c>
      <c r="H385" s="138">
        <v>1</v>
      </c>
      <c r="I385" s="138">
        <v>1</v>
      </c>
    </row>
    <row r="386" spans="1:9" ht="94.5" customHeight="1" x14ac:dyDescent="0.25">
      <c r="A386" s="374" t="s">
        <v>500</v>
      </c>
      <c r="B386" s="375"/>
      <c r="C386" s="375"/>
      <c r="D386" s="375"/>
      <c r="E386" s="375"/>
      <c r="F386" s="375"/>
      <c r="G386" s="375"/>
    </row>
    <row r="387" spans="1:9" x14ac:dyDescent="0.25">
      <c r="A387" s="3"/>
      <c r="B387" s="3"/>
      <c r="C387" s="3"/>
      <c r="D387" s="3"/>
      <c r="E387" s="3"/>
      <c r="F387" s="3"/>
    </row>
    <row r="388" spans="1:9" x14ac:dyDescent="0.25">
      <c r="A388" s="3"/>
      <c r="B388" s="3"/>
      <c r="C388" s="3"/>
      <c r="D388" s="3"/>
      <c r="E388" s="3"/>
      <c r="F388" s="3"/>
    </row>
    <row r="389" spans="1:9" x14ac:dyDescent="0.25">
      <c r="A389" s="3"/>
      <c r="B389" s="3"/>
      <c r="C389" s="3"/>
      <c r="D389" s="3"/>
      <c r="E389" s="3"/>
      <c r="F389" s="3"/>
    </row>
    <row r="390" spans="1:9" x14ac:dyDescent="0.25">
      <c r="A390" s="3"/>
      <c r="B390" s="3"/>
      <c r="C390" s="3"/>
      <c r="D390" s="3"/>
      <c r="E390" s="3"/>
      <c r="F390" s="3"/>
    </row>
    <row r="391" spans="1:9" x14ac:dyDescent="0.25">
      <c r="A391" s="3"/>
      <c r="B391" s="3"/>
      <c r="C391" s="3"/>
      <c r="D391" s="3"/>
      <c r="E391" s="3"/>
      <c r="F391" s="3"/>
    </row>
    <row r="392" spans="1:9" x14ac:dyDescent="0.25">
      <c r="A392" s="3"/>
      <c r="B392" s="3"/>
      <c r="C392" s="3"/>
      <c r="D392" s="3"/>
      <c r="E392" s="3"/>
      <c r="F392" s="3"/>
    </row>
    <row r="393" spans="1:9" x14ac:dyDescent="0.25">
      <c r="A393" s="3"/>
      <c r="B393" s="3"/>
      <c r="C393" s="3"/>
      <c r="D393" s="3"/>
      <c r="E393" s="3"/>
      <c r="F393" s="3"/>
    </row>
    <row r="394" spans="1:9" x14ac:dyDescent="0.25">
      <c r="A394" s="3"/>
      <c r="B394" s="3"/>
      <c r="C394" s="3"/>
      <c r="D394" s="3"/>
      <c r="E394" s="3"/>
      <c r="F394" s="3"/>
    </row>
    <row r="395" spans="1:9" x14ac:dyDescent="0.25">
      <c r="A395" s="3"/>
      <c r="B395" s="3"/>
      <c r="C395" s="3"/>
      <c r="D395" s="3"/>
      <c r="E395" s="3"/>
      <c r="F395" s="3"/>
    </row>
    <row r="396" spans="1:9" x14ac:dyDescent="0.25">
      <c r="A396" s="3"/>
      <c r="B396" s="3"/>
      <c r="C396" s="3"/>
      <c r="D396" s="3"/>
      <c r="E396" s="3"/>
      <c r="F396" s="3"/>
    </row>
    <row r="397" spans="1:9" x14ac:dyDescent="0.25">
      <c r="A397" s="3"/>
      <c r="B397" s="3"/>
      <c r="C397" s="3"/>
      <c r="D397" s="3"/>
      <c r="E397" s="3"/>
      <c r="F397" s="3"/>
    </row>
    <row r="398" spans="1:9" x14ac:dyDescent="0.25">
      <c r="A398" s="3"/>
      <c r="B398" s="3"/>
      <c r="C398" s="3"/>
      <c r="D398" s="3"/>
      <c r="E398" s="3"/>
      <c r="F398" s="3"/>
    </row>
    <row r="399" spans="1:9" x14ac:dyDescent="0.25">
      <c r="A399" s="3"/>
      <c r="B399" s="3"/>
      <c r="C399" s="3"/>
      <c r="D399" s="3"/>
      <c r="E399" s="3"/>
      <c r="F399" s="3"/>
    </row>
    <row r="400" spans="1:9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</sheetData>
  <mergeCells count="103">
    <mergeCell ref="A42:F42"/>
    <mergeCell ref="I43:I46"/>
    <mergeCell ref="I47:I49"/>
    <mergeCell ref="A161:F161"/>
    <mergeCell ref="I165:I171"/>
    <mergeCell ref="I172:I173"/>
    <mergeCell ref="A174:F174"/>
    <mergeCell ref="I10:I11"/>
    <mergeCell ref="I33:I35"/>
    <mergeCell ref="I36:I37"/>
    <mergeCell ref="A1:F1"/>
    <mergeCell ref="A2:A4"/>
    <mergeCell ref="B2:B4"/>
    <mergeCell ref="C2:C4"/>
    <mergeCell ref="D2:F2"/>
    <mergeCell ref="G2:G4"/>
    <mergeCell ref="D3:D4"/>
    <mergeCell ref="E3:F3"/>
    <mergeCell ref="A5:F5"/>
    <mergeCell ref="J48:K48"/>
    <mergeCell ref="I152:I153"/>
    <mergeCell ref="I55:I56"/>
    <mergeCell ref="A67:F67"/>
    <mergeCell ref="I69:I71"/>
    <mergeCell ref="I78:I79"/>
    <mergeCell ref="I88:I89"/>
    <mergeCell ref="I117:I123"/>
    <mergeCell ref="I124:I129"/>
    <mergeCell ref="I130:I134"/>
    <mergeCell ref="I135:I137"/>
    <mergeCell ref="I138:I140"/>
    <mergeCell ref="I141:I142"/>
    <mergeCell ref="I91:I92"/>
    <mergeCell ref="I99:I100"/>
    <mergeCell ref="A107:F107"/>
    <mergeCell ref="A146:F146"/>
    <mergeCell ref="I150:I151"/>
    <mergeCell ref="I50:I51"/>
    <mergeCell ref="I311:I313"/>
    <mergeCell ref="A247:F247"/>
    <mergeCell ref="A197:F197"/>
    <mergeCell ref="A228:F228"/>
    <mergeCell ref="I231:I233"/>
    <mergeCell ref="I234:I236"/>
    <mergeCell ref="I237:I238"/>
    <mergeCell ref="I239:I240"/>
    <mergeCell ref="I241:I242"/>
    <mergeCell ref="J300:K300"/>
    <mergeCell ref="I221:I222"/>
    <mergeCell ref="I225:I227"/>
    <mergeCell ref="I243:I244"/>
    <mergeCell ref="I154:I155"/>
    <mergeCell ref="I156:I157"/>
    <mergeCell ref="I158:I159"/>
    <mergeCell ref="I192:I194"/>
    <mergeCell ref="I195:I196"/>
    <mergeCell ref="I178:I181"/>
    <mergeCell ref="I182:I183"/>
    <mergeCell ref="I188:I189"/>
    <mergeCell ref="I245:I246"/>
    <mergeCell ref="I198:I200"/>
    <mergeCell ref="I201:I202"/>
    <mergeCell ref="I204:I210"/>
    <mergeCell ref="I215:I218"/>
    <mergeCell ref="I290:I291"/>
    <mergeCell ref="I190:I191"/>
    <mergeCell ref="A386:G386"/>
    <mergeCell ref="A350:F350"/>
    <mergeCell ref="I351:I352"/>
    <mergeCell ref="I353:I357"/>
    <mergeCell ref="I360:I361"/>
    <mergeCell ref="I362:I363"/>
    <mergeCell ref="I364:I368"/>
    <mergeCell ref="A369:F369"/>
    <mergeCell ref="A378:F378"/>
    <mergeCell ref="A379:A381"/>
    <mergeCell ref="I379:I381"/>
    <mergeCell ref="I373:I375"/>
    <mergeCell ref="I376:I377"/>
    <mergeCell ref="A343:F343"/>
    <mergeCell ref="I339:I341"/>
    <mergeCell ref="I288:I289"/>
    <mergeCell ref="A253:A255"/>
    <mergeCell ref="I253:I255"/>
    <mergeCell ref="A257:A259"/>
    <mergeCell ref="I337:I338"/>
    <mergeCell ref="I260:I261"/>
    <mergeCell ref="A263:A264"/>
    <mergeCell ref="I309:I310"/>
    <mergeCell ref="I263:I264"/>
    <mergeCell ref="A265:F265"/>
    <mergeCell ref="I267:I268"/>
    <mergeCell ref="A281:F281"/>
    <mergeCell ref="I317:I318"/>
    <mergeCell ref="I257:I259"/>
    <mergeCell ref="A329:F329"/>
    <mergeCell ref="A260:A261"/>
    <mergeCell ref="I319:I320"/>
    <mergeCell ref="A316:F316"/>
    <mergeCell ref="I324:I326"/>
    <mergeCell ref="I327:I328"/>
    <mergeCell ref="A292:F292"/>
    <mergeCell ref="A301:F301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86" orientation="portrait" r:id="rId1"/>
  <rowBreaks count="1" manualBreakCount="1">
    <brk id="5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4"/>
  <sheetViews>
    <sheetView tabSelected="1" view="pageBreakPreview" zoomScale="60" zoomScaleNormal="100" workbookViewId="0">
      <pane ySplit="4" topLeftCell="A286" activePane="bottomLeft" state="frozen"/>
      <selection pane="bottomLeft" activeCell="H284" sqref="H284"/>
    </sheetView>
  </sheetViews>
  <sheetFormatPr defaultRowHeight="18.75" x14ac:dyDescent="0.25"/>
  <cols>
    <col min="1" max="1" width="8.5703125" style="240" customWidth="1"/>
    <col min="2" max="2" width="40.5703125" style="240" customWidth="1"/>
    <col min="3" max="3" width="13.5703125" style="240" customWidth="1"/>
    <col min="4" max="4" width="16.140625" style="240" customWidth="1"/>
    <col min="5" max="5" width="12.85546875" style="240" customWidth="1"/>
    <col min="6" max="6" width="13.7109375" style="240" customWidth="1"/>
    <col min="7" max="7" width="15.7109375" style="241" customWidth="1"/>
    <col min="8" max="8" width="10.140625" style="240" customWidth="1"/>
    <col min="9" max="9" width="11.85546875" style="240" customWidth="1"/>
    <col min="10" max="10" width="12.7109375" style="240" customWidth="1"/>
    <col min="11" max="11" width="11.42578125" style="240" customWidth="1"/>
    <col min="12" max="12" width="13.85546875" style="240" bestFit="1" customWidth="1"/>
    <col min="13" max="16384" width="9.140625" style="240"/>
  </cols>
  <sheetData>
    <row r="1" spans="1:12" ht="78.75" customHeight="1" x14ac:dyDescent="0.25">
      <c r="A1" s="344" t="s">
        <v>623</v>
      </c>
      <c r="B1" s="344"/>
      <c r="C1" s="344"/>
      <c r="D1" s="344"/>
      <c r="E1" s="344"/>
      <c r="F1" s="344"/>
      <c r="H1" s="80" t="s">
        <v>390</v>
      </c>
      <c r="I1" s="80" t="s">
        <v>353</v>
      </c>
      <c r="J1" s="80" t="s">
        <v>356</v>
      </c>
      <c r="K1" s="80" t="s">
        <v>354</v>
      </c>
      <c r="L1" s="81" t="s">
        <v>355</v>
      </c>
    </row>
    <row r="2" spans="1:12" x14ac:dyDescent="0.25">
      <c r="A2" s="348" t="s">
        <v>0</v>
      </c>
      <c r="B2" s="348" t="s">
        <v>1</v>
      </c>
      <c r="C2" s="348" t="s">
        <v>2</v>
      </c>
      <c r="D2" s="345" t="s">
        <v>3</v>
      </c>
      <c r="E2" s="346"/>
      <c r="F2" s="347"/>
      <c r="G2" s="341" t="s">
        <v>538</v>
      </c>
      <c r="H2" s="82">
        <v>1</v>
      </c>
      <c r="I2" s="82">
        <v>2</v>
      </c>
      <c r="J2" s="82">
        <v>3</v>
      </c>
      <c r="K2" s="82" t="s">
        <v>391</v>
      </c>
      <c r="L2" s="83" t="s">
        <v>357</v>
      </c>
    </row>
    <row r="3" spans="1:12" x14ac:dyDescent="0.25">
      <c r="A3" s="349"/>
      <c r="B3" s="349"/>
      <c r="C3" s="349"/>
      <c r="D3" s="348" t="s">
        <v>239</v>
      </c>
      <c r="E3" s="345" t="s">
        <v>4</v>
      </c>
      <c r="F3" s="347"/>
      <c r="G3" s="342"/>
      <c r="H3" s="80"/>
      <c r="I3" s="80"/>
      <c r="J3" s="80"/>
      <c r="K3" s="80"/>
      <c r="L3" s="81"/>
    </row>
    <row r="4" spans="1:12" ht="132" customHeight="1" x14ac:dyDescent="0.25">
      <c r="A4" s="350"/>
      <c r="B4" s="350"/>
      <c r="C4" s="350"/>
      <c r="D4" s="350"/>
      <c r="E4" s="2" t="s">
        <v>5</v>
      </c>
      <c r="F4" s="2" t="s">
        <v>6</v>
      </c>
      <c r="G4" s="343"/>
      <c r="J4" s="240" t="s">
        <v>401</v>
      </c>
    </row>
    <row r="5" spans="1:12" ht="59.25" customHeight="1" x14ac:dyDescent="0.25">
      <c r="A5" s="332" t="s">
        <v>639</v>
      </c>
      <c r="B5" s="333"/>
      <c r="C5" s="333"/>
      <c r="D5" s="333"/>
      <c r="E5" s="333"/>
      <c r="F5" s="334"/>
      <c r="G5" s="86" t="s">
        <v>420</v>
      </c>
      <c r="H5" s="125">
        <f>SUM(H6:H41)/36</f>
        <v>1</v>
      </c>
      <c r="I5" s="240">
        <f>32/32</f>
        <v>1</v>
      </c>
      <c r="J5" s="311">
        <f>'[3]2017'!$F$35</f>
        <v>0.98925987107771141</v>
      </c>
      <c r="K5" s="125">
        <f>I5/J5</f>
        <v>1.0108567316195574</v>
      </c>
      <c r="L5" s="87">
        <f>H5*K5</f>
        <v>1.0108567316195574</v>
      </c>
    </row>
    <row r="6" spans="1:12" ht="56.25" x14ac:dyDescent="0.25">
      <c r="A6" s="246">
        <v>1</v>
      </c>
      <c r="B6" s="5" t="s">
        <v>24</v>
      </c>
      <c r="C6" s="246" t="s">
        <v>599</v>
      </c>
      <c r="D6" s="246">
        <v>5.8</v>
      </c>
      <c r="E6" s="9">
        <v>4.5</v>
      </c>
      <c r="F6" s="9">
        <v>4.5</v>
      </c>
      <c r="G6" s="51">
        <f>F6/E6</f>
        <v>1</v>
      </c>
      <c r="H6" s="240">
        <v>1</v>
      </c>
      <c r="I6" s="240">
        <v>1</v>
      </c>
    </row>
    <row r="7" spans="1:12" ht="56.25" x14ac:dyDescent="0.25">
      <c r="A7" s="246">
        <v>2</v>
      </c>
      <c r="B7" s="248" t="s">
        <v>26</v>
      </c>
      <c r="C7" s="249" t="s">
        <v>599</v>
      </c>
      <c r="D7" s="249">
        <v>7.6</v>
      </c>
      <c r="E7" s="250">
        <v>7.6</v>
      </c>
      <c r="F7" s="250">
        <v>7.6</v>
      </c>
      <c r="G7" s="51">
        <f t="shared" ref="G7:G41" si="0">F7/E7</f>
        <v>1</v>
      </c>
      <c r="H7" s="240">
        <v>1</v>
      </c>
      <c r="I7" s="240">
        <v>1</v>
      </c>
    </row>
    <row r="8" spans="1:12" ht="112.5" customHeight="1" x14ac:dyDescent="0.25">
      <c r="A8" s="246">
        <v>3</v>
      </c>
      <c r="B8" s="248" t="s">
        <v>27</v>
      </c>
      <c r="C8" s="249" t="s">
        <v>599</v>
      </c>
      <c r="D8" s="249">
        <v>7.1</v>
      </c>
      <c r="E8" s="250">
        <v>7.1</v>
      </c>
      <c r="F8" s="250">
        <v>7.1</v>
      </c>
      <c r="G8" s="51">
        <f t="shared" si="0"/>
        <v>1</v>
      </c>
      <c r="H8" s="240">
        <v>1</v>
      </c>
      <c r="I8" s="240">
        <v>1</v>
      </c>
    </row>
    <row r="9" spans="1:12" ht="56.25" x14ac:dyDescent="0.25">
      <c r="A9" s="2">
        <v>4</v>
      </c>
      <c r="B9" s="248" t="s">
        <v>28</v>
      </c>
      <c r="C9" s="249" t="s">
        <v>599</v>
      </c>
      <c r="D9" s="249">
        <v>0.1</v>
      </c>
      <c r="E9" s="250">
        <v>0.1</v>
      </c>
      <c r="F9" s="250">
        <v>0.1</v>
      </c>
      <c r="G9" s="51">
        <f t="shared" si="0"/>
        <v>1</v>
      </c>
      <c r="H9" s="240">
        <v>1</v>
      </c>
      <c r="I9" s="240">
        <v>1</v>
      </c>
    </row>
    <row r="10" spans="1:12" ht="75" x14ac:dyDescent="0.25">
      <c r="A10" s="2">
        <v>5</v>
      </c>
      <c r="B10" s="248" t="s">
        <v>624</v>
      </c>
      <c r="C10" s="249" t="s">
        <v>599</v>
      </c>
      <c r="D10" s="249">
        <v>19.600000000000001</v>
      </c>
      <c r="E10" s="250">
        <v>19.600000000000001</v>
      </c>
      <c r="F10" s="250">
        <v>19.600000000000001</v>
      </c>
      <c r="G10" s="313">
        <f t="shared" si="0"/>
        <v>1</v>
      </c>
      <c r="H10" s="240">
        <v>1</v>
      </c>
      <c r="I10" s="330">
        <v>1</v>
      </c>
    </row>
    <row r="11" spans="1:12" ht="39" customHeight="1" x14ac:dyDescent="0.25">
      <c r="A11" s="2">
        <v>6</v>
      </c>
      <c r="B11" s="248" t="s">
        <v>30</v>
      </c>
      <c r="C11" s="249" t="s">
        <v>554</v>
      </c>
      <c r="D11" s="249">
        <v>52</v>
      </c>
      <c r="E11" s="250">
        <v>52</v>
      </c>
      <c r="F11" s="250">
        <v>52</v>
      </c>
      <c r="G11" s="51">
        <f t="shared" si="0"/>
        <v>1</v>
      </c>
      <c r="H11" s="240">
        <v>1</v>
      </c>
      <c r="I11" s="330"/>
    </row>
    <row r="12" spans="1:12" ht="38.25" customHeight="1" x14ac:dyDescent="0.25">
      <c r="A12" s="2">
        <v>7</v>
      </c>
      <c r="B12" s="248" t="s">
        <v>32</v>
      </c>
      <c r="C12" s="249" t="s">
        <v>600</v>
      </c>
      <c r="D12" s="249">
        <v>0.3</v>
      </c>
      <c r="E12" s="251">
        <v>0.35</v>
      </c>
      <c r="F12" s="251">
        <v>0.39600000000000002</v>
      </c>
      <c r="G12" s="51">
        <f t="shared" si="0"/>
        <v>1.1314285714285715</v>
      </c>
      <c r="H12" s="240">
        <v>1</v>
      </c>
      <c r="I12" s="240">
        <v>1</v>
      </c>
    </row>
    <row r="13" spans="1:12" ht="150" x14ac:dyDescent="0.25">
      <c r="A13" s="2">
        <v>8</v>
      </c>
      <c r="B13" s="248" t="s">
        <v>34</v>
      </c>
      <c r="C13" s="249" t="s">
        <v>601</v>
      </c>
      <c r="D13" s="249">
        <v>18.899999999999999</v>
      </c>
      <c r="E13" s="250">
        <v>18.899999999999999</v>
      </c>
      <c r="F13" s="250">
        <v>18.899999999999999</v>
      </c>
      <c r="G13" s="51">
        <f t="shared" si="0"/>
        <v>1</v>
      </c>
      <c r="H13" s="240">
        <v>1</v>
      </c>
      <c r="I13" s="240">
        <v>1</v>
      </c>
    </row>
    <row r="14" spans="1:12" ht="75" x14ac:dyDescent="0.25">
      <c r="A14" s="2">
        <v>9</v>
      </c>
      <c r="B14" s="248" t="s">
        <v>625</v>
      </c>
      <c r="C14" s="249" t="s">
        <v>599</v>
      </c>
      <c r="D14" s="249">
        <v>11</v>
      </c>
      <c r="E14" s="250">
        <v>11</v>
      </c>
      <c r="F14" s="250">
        <v>11</v>
      </c>
      <c r="G14" s="51">
        <f t="shared" si="0"/>
        <v>1</v>
      </c>
      <c r="H14" s="240">
        <v>1</v>
      </c>
      <c r="I14" s="240">
        <v>1</v>
      </c>
    </row>
    <row r="15" spans="1:12" ht="58.5" customHeight="1" x14ac:dyDescent="0.25">
      <c r="A15" s="2">
        <v>10</v>
      </c>
      <c r="B15" s="248" t="s">
        <v>626</v>
      </c>
      <c r="C15" s="249" t="s">
        <v>599</v>
      </c>
      <c r="D15" s="250">
        <v>5</v>
      </c>
      <c r="E15" s="250">
        <v>3.9</v>
      </c>
      <c r="F15" s="250">
        <v>3.9</v>
      </c>
      <c r="G15" s="51">
        <f t="shared" si="0"/>
        <v>1</v>
      </c>
      <c r="H15" s="240">
        <v>1</v>
      </c>
      <c r="I15" s="240">
        <v>1</v>
      </c>
    </row>
    <row r="16" spans="1:12" ht="56.25" x14ac:dyDescent="0.25">
      <c r="A16" s="2">
        <v>11</v>
      </c>
      <c r="B16" s="248" t="s">
        <v>627</v>
      </c>
      <c r="C16" s="249" t="s">
        <v>599</v>
      </c>
      <c r="D16" s="249">
        <v>11</v>
      </c>
      <c r="E16" s="250">
        <v>11</v>
      </c>
      <c r="F16" s="250">
        <v>11</v>
      </c>
      <c r="G16" s="51">
        <f t="shared" si="0"/>
        <v>1</v>
      </c>
      <c r="H16" s="240">
        <v>1</v>
      </c>
      <c r="I16" s="240">
        <v>1</v>
      </c>
    </row>
    <row r="17" spans="1:9" ht="75" x14ac:dyDescent="0.25">
      <c r="A17" s="2">
        <v>12</v>
      </c>
      <c r="B17" s="248" t="s">
        <v>628</v>
      </c>
      <c r="C17" s="249" t="s">
        <v>599</v>
      </c>
      <c r="D17" s="249">
        <v>2.2999999999999998</v>
      </c>
      <c r="E17" s="250">
        <v>2.2999999999999998</v>
      </c>
      <c r="F17" s="250">
        <v>2.2999999999999998</v>
      </c>
      <c r="G17" s="51">
        <f t="shared" si="0"/>
        <v>1</v>
      </c>
      <c r="H17" s="240">
        <v>1</v>
      </c>
      <c r="I17" s="240">
        <v>1</v>
      </c>
    </row>
    <row r="18" spans="1:9" ht="56.25" customHeight="1" x14ac:dyDescent="0.25">
      <c r="A18" s="2">
        <v>13</v>
      </c>
      <c r="B18" s="248" t="s">
        <v>40</v>
      </c>
      <c r="C18" s="249" t="s">
        <v>600</v>
      </c>
      <c r="D18" s="249">
        <v>8.5</v>
      </c>
      <c r="E18" s="250">
        <v>8.5</v>
      </c>
      <c r="F18" s="250">
        <v>8.5</v>
      </c>
      <c r="G18" s="51">
        <f t="shared" si="0"/>
        <v>1</v>
      </c>
      <c r="H18" s="240">
        <v>1</v>
      </c>
      <c r="I18" s="240">
        <v>1</v>
      </c>
    </row>
    <row r="19" spans="1:9" ht="55.5" customHeight="1" x14ac:dyDescent="0.25">
      <c r="A19" s="2">
        <v>14</v>
      </c>
      <c r="B19" s="248" t="s">
        <v>41</v>
      </c>
      <c r="C19" s="249" t="s">
        <v>554</v>
      </c>
      <c r="D19" s="249">
        <v>17.399999999999999</v>
      </c>
      <c r="E19" s="250">
        <v>15</v>
      </c>
      <c r="F19" s="250">
        <v>15</v>
      </c>
      <c r="G19" s="313">
        <f t="shared" si="0"/>
        <v>1</v>
      </c>
      <c r="H19" s="240">
        <v>1</v>
      </c>
      <c r="I19" s="240">
        <v>1</v>
      </c>
    </row>
    <row r="20" spans="1:9" ht="75" x14ac:dyDescent="0.25">
      <c r="A20" s="2">
        <v>15</v>
      </c>
      <c r="B20" s="248" t="s">
        <v>42</v>
      </c>
      <c r="C20" s="249" t="s">
        <v>600</v>
      </c>
      <c r="D20" s="249">
        <v>0.32</v>
      </c>
      <c r="E20" s="251">
        <v>0.3</v>
      </c>
      <c r="F20" s="251">
        <v>0.3</v>
      </c>
      <c r="G20" s="313">
        <f t="shared" si="0"/>
        <v>1</v>
      </c>
      <c r="H20" s="240">
        <v>1</v>
      </c>
      <c r="I20" s="240">
        <v>1</v>
      </c>
    </row>
    <row r="21" spans="1:9" ht="56.25" x14ac:dyDescent="0.25">
      <c r="A21" s="2">
        <v>16</v>
      </c>
      <c r="B21" s="248" t="s">
        <v>629</v>
      </c>
      <c r="C21" s="249" t="s">
        <v>599</v>
      </c>
      <c r="D21" s="249">
        <v>1.3</v>
      </c>
      <c r="E21" s="250">
        <v>1.3</v>
      </c>
      <c r="F21" s="250">
        <v>1.3</v>
      </c>
      <c r="G21" s="51">
        <f>F21/E21</f>
        <v>1</v>
      </c>
      <c r="H21" s="240">
        <v>1</v>
      </c>
      <c r="I21" s="240">
        <v>1</v>
      </c>
    </row>
    <row r="22" spans="1:9" ht="75" x14ac:dyDescent="0.25">
      <c r="A22" s="2">
        <v>17</v>
      </c>
      <c r="B22" s="248" t="s">
        <v>630</v>
      </c>
      <c r="C22" s="249" t="s">
        <v>599</v>
      </c>
      <c r="D22" s="249">
        <v>1.5</v>
      </c>
      <c r="E22" s="250">
        <v>1.5</v>
      </c>
      <c r="F22" s="250">
        <v>1.5</v>
      </c>
      <c r="G22" s="51">
        <f>F22/E22</f>
        <v>1</v>
      </c>
      <c r="H22" s="240">
        <v>1</v>
      </c>
      <c r="I22" s="240">
        <v>1</v>
      </c>
    </row>
    <row r="23" spans="1:9" ht="114" customHeight="1" x14ac:dyDescent="0.25">
      <c r="A23" s="2">
        <v>18</v>
      </c>
      <c r="B23" s="248" t="s">
        <v>631</v>
      </c>
      <c r="C23" s="249" t="s">
        <v>599</v>
      </c>
      <c r="D23" s="249">
        <v>6.1</v>
      </c>
      <c r="E23" s="250">
        <v>6.4</v>
      </c>
      <c r="F23" s="250">
        <v>6.4</v>
      </c>
      <c r="G23" s="51">
        <f>F23/E23</f>
        <v>1</v>
      </c>
      <c r="H23" s="240">
        <v>1</v>
      </c>
      <c r="I23" s="240">
        <v>1</v>
      </c>
    </row>
    <row r="24" spans="1:9" ht="56.25" x14ac:dyDescent="0.25">
      <c r="A24" s="2">
        <v>19</v>
      </c>
      <c r="B24" s="248" t="s">
        <v>47</v>
      </c>
      <c r="C24" s="249" t="s">
        <v>601</v>
      </c>
      <c r="D24" s="249">
        <v>0.9</v>
      </c>
      <c r="E24" s="250">
        <v>0.9</v>
      </c>
      <c r="F24" s="250">
        <v>0.9</v>
      </c>
      <c r="G24" s="51">
        <f t="shared" si="0"/>
        <v>1</v>
      </c>
      <c r="H24" s="240">
        <v>1</v>
      </c>
      <c r="I24" s="240">
        <v>1</v>
      </c>
    </row>
    <row r="25" spans="1:9" ht="131.25" customHeight="1" x14ac:dyDescent="0.25">
      <c r="A25" s="2">
        <v>20</v>
      </c>
      <c r="B25" s="248" t="s">
        <v>632</v>
      </c>
      <c r="C25" s="249" t="s">
        <v>599</v>
      </c>
      <c r="D25" s="249">
        <v>3.4</v>
      </c>
      <c r="E25" s="250">
        <v>3.4</v>
      </c>
      <c r="F25" s="250">
        <v>3.4</v>
      </c>
      <c r="G25" s="51">
        <f t="shared" si="0"/>
        <v>1</v>
      </c>
      <c r="H25" s="240">
        <v>1</v>
      </c>
      <c r="I25" s="240">
        <v>1</v>
      </c>
    </row>
    <row r="26" spans="1:9" ht="75" x14ac:dyDescent="0.25">
      <c r="A26" s="2">
        <v>21</v>
      </c>
      <c r="B26" s="248" t="s">
        <v>49</v>
      </c>
      <c r="C26" s="249" t="s">
        <v>600</v>
      </c>
      <c r="D26" s="249">
        <v>0.05</v>
      </c>
      <c r="E26" s="251">
        <v>0.04</v>
      </c>
      <c r="F26" s="251">
        <v>0.04</v>
      </c>
      <c r="G26" s="51">
        <f t="shared" si="0"/>
        <v>1</v>
      </c>
      <c r="H26" s="240">
        <v>1</v>
      </c>
      <c r="I26" s="240">
        <v>1</v>
      </c>
    </row>
    <row r="27" spans="1:9" ht="75" x14ac:dyDescent="0.25">
      <c r="A27" s="2">
        <v>22</v>
      </c>
      <c r="B27" s="248" t="s">
        <v>50</v>
      </c>
      <c r="C27" s="249" t="s">
        <v>600</v>
      </c>
      <c r="D27" s="249">
        <v>1.6</v>
      </c>
      <c r="E27" s="250">
        <v>1.6</v>
      </c>
      <c r="F27" s="250">
        <v>1.6</v>
      </c>
      <c r="G27" s="51">
        <f t="shared" si="0"/>
        <v>1</v>
      </c>
      <c r="H27" s="240">
        <v>1</v>
      </c>
      <c r="I27" s="240">
        <v>1</v>
      </c>
    </row>
    <row r="28" spans="1:9" ht="131.25" x14ac:dyDescent="0.25">
      <c r="A28" s="2">
        <v>23</v>
      </c>
      <c r="B28" s="248" t="s">
        <v>633</v>
      </c>
      <c r="C28" s="249" t="s">
        <v>599</v>
      </c>
      <c r="D28" s="249">
        <v>4.9000000000000004</v>
      </c>
      <c r="E28" s="250">
        <v>4.9000000000000004</v>
      </c>
      <c r="F28" s="250">
        <v>4.9000000000000004</v>
      </c>
      <c r="G28" s="51">
        <f t="shared" si="0"/>
        <v>1</v>
      </c>
      <c r="H28" s="240">
        <v>1</v>
      </c>
      <c r="I28" s="240">
        <v>1</v>
      </c>
    </row>
    <row r="29" spans="1:9" ht="223.5" customHeight="1" x14ac:dyDescent="0.25">
      <c r="A29" s="2">
        <v>24</v>
      </c>
      <c r="B29" s="248" t="s">
        <v>52</v>
      </c>
      <c r="C29" s="249" t="s">
        <v>601</v>
      </c>
      <c r="D29" s="249">
        <v>40</v>
      </c>
      <c r="E29" s="250">
        <v>40.200000000000003</v>
      </c>
      <c r="F29" s="250">
        <v>40.200000000000003</v>
      </c>
      <c r="G29" s="315">
        <f t="shared" si="0"/>
        <v>1</v>
      </c>
      <c r="H29" s="240">
        <v>1</v>
      </c>
      <c r="I29" s="240">
        <v>1</v>
      </c>
    </row>
    <row r="30" spans="1:9" ht="93.75" x14ac:dyDescent="0.25">
      <c r="A30" s="2">
        <v>25</v>
      </c>
      <c r="B30" s="248" t="s">
        <v>53</v>
      </c>
      <c r="C30" s="249" t="s">
        <v>600</v>
      </c>
      <c r="D30" s="249">
        <v>0.3</v>
      </c>
      <c r="E30" s="250">
        <v>0.3</v>
      </c>
      <c r="F30" s="250">
        <v>0.3</v>
      </c>
      <c r="G30" s="316">
        <f t="shared" si="0"/>
        <v>1</v>
      </c>
      <c r="H30" s="240">
        <v>1</v>
      </c>
      <c r="I30" s="330">
        <v>0</v>
      </c>
    </row>
    <row r="31" spans="1:9" ht="150" x14ac:dyDescent="0.25">
      <c r="A31" s="2">
        <v>26</v>
      </c>
      <c r="B31" s="248" t="s">
        <v>54</v>
      </c>
      <c r="C31" s="249" t="s">
        <v>601</v>
      </c>
      <c r="D31" s="249">
        <v>15.7</v>
      </c>
      <c r="E31" s="250">
        <v>18.899999999999999</v>
      </c>
      <c r="F31" s="250">
        <v>18.899999999999999</v>
      </c>
      <c r="G31" s="316">
        <f t="shared" si="0"/>
        <v>1</v>
      </c>
      <c r="H31" s="240">
        <v>1</v>
      </c>
      <c r="I31" s="330"/>
    </row>
    <row r="32" spans="1:9" ht="75" x14ac:dyDescent="0.25">
      <c r="A32" s="2">
        <v>27</v>
      </c>
      <c r="B32" s="248" t="s">
        <v>634</v>
      </c>
      <c r="C32" s="249" t="s">
        <v>600</v>
      </c>
      <c r="D32" s="249"/>
      <c r="E32" s="250">
        <v>75.599999999999994</v>
      </c>
      <c r="F32" s="250">
        <v>75.7</v>
      </c>
      <c r="G32" s="51">
        <f t="shared" si="0"/>
        <v>1.0013227513227514</v>
      </c>
      <c r="H32" s="310">
        <v>1</v>
      </c>
      <c r="I32" s="330"/>
    </row>
    <row r="33" spans="1:12" ht="206.25" x14ac:dyDescent="0.25">
      <c r="A33" s="2">
        <v>28</v>
      </c>
      <c r="B33" s="248" t="s">
        <v>55</v>
      </c>
      <c r="C33" s="249" t="s">
        <v>554</v>
      </c>
      <c r="D33" s="249">
        <v>100</v>
      </c>
      <c r="E33" s="250">
        <v>100</v>
      </c>
      <c r="F33" s="250">
        <v>100</v>
      </c>
      <c r="G33" s="51">
        <f t="shared" si="0"/>
        <v>1</v>
      </c>
      <c r="H33" s="240">
        <v>1</v>
      </c>
      <c r="I33" s="330">
        <v>1</v>
      </c>
    </row>
    <row r="34" spans="1:12" ht="75" x14ac:dyDescent="0.25">
      <c r="A34" s="2">
        <v>29</v>
      </c>
      <c r="B34" s="248" t="s">
        <v>56</v>
      </c>
      <c r="C34" s="249" t="s">
        <v>600</v>
      </c>
      <c r="D34" s="249">
        <v>6.7</v>
      </c>
      <c r="E34" s="250">
        <v>7.8</v>
      </c>
      <c r="F34" s="250">
        <v>7.8</v>
      </c>
      <c r="G34" s="51">
        <f t="shared" si="0"/>
        <v>1</v>
      </c>
      <c r="H34" s="240">
        <v>1</v>
      </c>
      <c r="I34" s="330"/>
    </row>
    <row r="35" spans="1:12" ht="74.25" customHeight="1" x14ac:dyDescent="0.25">
      <c r="A35" s="2">
        <v>30</v>
      </c>
      <c r="B35" s="252" t="s">
        <v>57</v>
      </c>
      <c r="C35" s="249" t="s">
        <v>554</v>
      </c>
      <c r="D35" s="249">
        <v>66.3</v>
      </c>
      <c r="E35" s="250">
        <v>72.599999999999994</v>
      </c>
      <c r="F35" s="250">
        <v>72.599999999999994</v>
      </c>
      <c r="G35" s="51">
        <f t="shared" si="0"/>
        <v>1</v>
      </c>
      <c r="H35" s="240">
        <v>1</v>
      </c>
      <c r="I35" s="330"/>
    </row>
    <row r="36" spans="1:12" ht="56.25" x14ac:dyDescent="0.25">
      <c r="A36" s="2">
        <v>31</v>
      </c>
      <c r="B36" s="248" t="s">
        <v>58</v>
      </c>
      <c r="C36" s="249" t="s">
        <v>600</v>
      </c>
      <c r="D36" s="249">
        <v>0.6</v>
      </c>
      <c r="E36" s="250">
        <v>0.6</v>
      </c>
      <c r="F36" s="250">
        <v>0.6</v>
      </c>
      <c r="G36" s="313">
        <f t="shared" si="0"/>
        <v>1</v>
      </c>
      <c r="H36" s="240">
        <v>1</v>
      </c>
      <c r="I36" s="330">
        <v>1</v>
      </c>
    </row>
    <row r="37" spans="1:12" ht="37.5" x14ac:dyDescent="0.25">
      <c r="A37" s="2">
        <v>32</v>
      </c>
      <c r="B37" s="248" t="s">
        <v>502</v>
      </c>
      <c r="C37" s="249" t="s">
        <v>601</v>
      </c>
      <c r="D37" s="249">
        <v>12.5</v>
      </c>
      <c r="E37" s="250">
        <v>12</v>
      </c>
      <c r="F37" s="250">
        <v>14</v>
      </c>
      <c r="G37" s="51">
        <f t="shared" si="0"/>
        <v>1.1666666666666667</v>
      </c>
      <c r="H37" s="240">
        <v>1</v>
      </c>
      <c r="I37" s="330"/>
    </row>
    <row r="38" spans="1:12" ht="93.75" x14ac:dyDescent="0.25">
      <c r="A38" s="2">
        <v>33</v>
      </c>
      <c r="B38" s="253" t="s">
        <v>60</v>
      </c>
      <c r="C38" s="249" t="s">
        <v>602</v>
      </c>
      <c r="D38" s="249">
        <v>60</v>
      </c>
      <c r="E38" s="250">
        <v>3</v>
      </c>
      <c r="F38" s="250">
        <v>3</v>
      </c>
      <c r="G38" s="51">
        <f t="shared" si="0"/>
        <v>1</v>
      </c>
      <c r="H38" s="240">
        <v>1</v>
      </c>
      <c r="I38" s="240">
        <v>1</v>
      </c>
    </row>
    <row r="39" spans="1:12" ht="93.75" x14ac:dyDescent="0.25">
      <c r="A39" s="2">
        <v>34</v>
      </c>
      <c r="B39" s="248" t="s">
        <v>62</v>
      </c>
      <c r="C39" s="249" t="s">
        <v>554</v>
      </c>
      <c r="D39" s="249">
        <v>100</v>
      </c>
      <c r="E39" s="250">
        <v>100</v>
      </c>
      <c r="F39" s="250">
        <v>100</v>
      </c>
      <c r="G39" s="51">
        <f t="shared" si="0"/>
        <v>1</v>
      </c>
      <c r="H39" s="240">
        <v>1</v>
      </c>
      <c r="I39" s="240">
        <v>1</v>
      </c>
    </row>
    <row r="40" spans="1:12" ht="112.5" x14ac:dyDescent="0.25">
      <c r="A40" s="2">
        <v>35</v>
      </c>
      <c r="B40" s="248" t="s">
        <v>63</v>
      </c>
      <c r="C40" s="249" t="s">
        <v>554</v>
      </c>
      <c r="D40" s="249">
        <v>17.7</v>
      </c>
      <c r="E40" s="250">
        <v>17.399999999999999</v>
      </c>
      <c r="F40" s="250">
        <v>17.399999999999999</v>
      </c>
      <c r="G40" s="51">
        <f t="shared" si="0"/>
        <v>1</v>
      </c>
      <c r="H40" s="240">
        <v>1</v>
      </c>
      <c r="I40" s="240">
        <v>1</v>
      </c>
    </row>
    <row r="41" spans="1:12" ht="75.75" customHeight="1" x14ac:dyDescent="0.25">
      <c r="A41" s="2">
        <v>36</v>
      </c>
      <c r="B41" s="248" t="s">
        <v>64</v>
      </c>
      <c r="C41" s="249" t="s">
        <v>554</v>
      </c>
      <c r="D41" s="249">
        <v>99</v>
      </c>
      <c r="E41" s="250">
        <v>97</v>
      </c>
      <c r="F41" s="250">
        <v>99.4</v>
      </c>
      <c r="G41" s="51">
        <f t="shared" si="0"/>
        <v>1.0247422680412372</v>
      </c>
      <c r="H41" s="240">
        <v>1</v>
      </c>
      <c r="I41" s="240">
        <v>1</v>
      </c>
    </row>
    <row r="42" spans="1:12" ht="41.25" x14ac:dyDescent="0.25">
      <c r="A42" s="370" t="s">
        <v>640</v>
      </c>
      <c r="B42" s="371"/>
      <c r="C42" s="371"/>
      <c r="D42" s="371"/>
      <c r="E42" s="371"/>
      <c r="F42" s="372"/>
      <c r="G42" s="157" t="s">
        <v>511</v>
      </c>
      <c r="H42" s="125">
        <f>(SUM(H43:H68))/26</f>
        <v>0.99692307692307702</v>
      </c>
      <c r="I42" s="241">
        <f>25/25</f>
        <v>1</v>
      </c>
      <c r="J42" s="241">
        <f>'[3]2017'!$F$35</f>
        <v>0.98925987107771141</v>
      </c>
      <c r="K42" s="125">
        <f>I42/J42</f>
        <v>1.0108567316195574</v>
      </c>
      <c r="L42" s="87">
        <f>H42*K42</f>
        <v>1.0077464032145742</v>
      </c>
    </row>
    <row r="43" spans="1:12" ht="150" x14ac:dyDescent="0.25">
      <c r="A43" s="53">
        <v>1</v>
      </c>
      <c r="B43" s="248" t="s">
        <v>66</v>
      </c>
      <c r="C43" s="249" t="s">
        <v>554</v>
      </c>
      <c r="D43" s="167">
        <v>100</v>
      </c>
      <c r="E43" s="167">
        <v>100</v>
      </c>
      <c r="F43" s="167">
        <v>100</v>
      </c>
      <c r="G43" s="156">
        <f>F43/E43</f>
        <v>1</v>
      </c>
      <c r="H43" s="240">
        <v>1</v>
      </c>
      <c r="I43" s="330">
        <v>1</v>
      </c>
    </row>
    <row r="44" spans="1:12" ht="150" x14ac:dyDescent="0.25">
      <c r="A44" s="53">
        <v>2</v>
      </c>
      <c r="B44" s="248" t="s">
        <v>67</v>
      </c>
      <c r="C44" s="249" t="s">
        <v>554</v>
      </c>
      <c r="D44" s="171">
        <v>77.599999999999994</v>
      </c>
      <c r="E44" s="167">
        <v>77.599999999999994</v>
      </c>
      <c r="F44" s="167">
        <v>77.900000000000006</v>
      </c>
      <c r="G44" s="156">
        <f t="shared" ref="G44:G103" si="1">F44/E44</f>
        <v>1.0038659793814435</v>
      </c>
      <c r="H44" s="240">
        <v>1</v>
      </c>
      <c r="I44" s="330"/>
    </row>
    <row r="45" spans="1:12" ht="131.25" x14ac:dyDescent="0.25">
      <c r="A45" s="53">
        <v>3</v>
      </c>
      <c r="B45" s="248" t="s">
        <v>68</v>
      </c>
      <c r="C45" s="249" t="s">
        <v>554</v>
      </c>
      <c r="D45" s="171">
        <v>100</v>
      </c>
      <c r="E45" s="167">
        <v>100</v>
      </c>
      <c r="F45" s="167">
        <v>100</v>
      </c>
      <c r="G45" s="156">
        <f t="shared" si="1"/>
        <v>1</v>
      </c>
      <c r="H45" s="240">
        <v>1</v>
      </c>
      <c r="I45" s="330"/>
    </row>
    <row r="46" spans="1:12" ht="149.25" customHeight="1" x14ac:dyDescent="0.25">
      <c r="A46" s="53">
        <v>4</v>
      </c>
      <c r="B46" s="248" t="s">
        <v>69</v>
      </c>
      <c r="C46" s="249" t="s">
        <v>554</v>
      </c>
      <c r="D46" s="167">
        <v>100.8</v>
      </c>
      <c r="E46" s="167">
        <v>100</v>
      </c>
      <c r="F46" s="167">
        <v>101.4</v>
      </c>
      <c r="G46" s="156">
        <f t="shared" si="1"/>
        <v>1.014</v>
      </c>
      <c r="H46" s="240">
        <v>1</v>
      </c>
      <c r="I46" s="330"/>
    </row>
    <row r="47" spans="1:12" ht="206.25" x14ac:dyDescent="0.25">
      <c r="A47" s="53">
        <v>5</v>
      </c>
      <c r="B47" s="248" t="s">
        <v>70</v>
      </c>
      <c r="C47" s="167" t="s">
        <v>71</v>
      </c>
      <c r="D47" s="167">
        <v>1.35</v>
      </c>
      <c r="E47" s="167">
        <v>1.39</v>
      </c>
      <c r="F47" s="167">
        <v>1.39</v>
      </c>
      <c r="G47" s="103">
        <f>E47/F47</f>
        <v>1</v>
      </c>
      <c r="H47" s="240">
        <v>1</v>
      </c>
      <c r="I47" s="326">
        <v>1</v>
      </c>
    </row>
    <row r="48" spans="1:12" ht="206.25" x14ac:dyDescent="0.25">
      <c r="A48" s="53">
        <v>6</v>
      </c>
      <c r="B48" s="248" t="s">
        <v>72</v>
      </c>
      <c r="C48" s="167" t="s">
        <v>554</v>
      </c>
      <c r="D48" s="167">
        <v>0.5</v>
      </c>
      <c r="E48" s="167">
        <v>1</v>
      </c>
      <c r="F48" s="167">
        <v>0.4</v>
      </c>
      <c r="G48" s="317">
        <f>E48/F48</f>
        <v>2.5</v>
      </c>
      <c r="H48" s="240">
        <v>1</v>
      </c>
      <c r="I48" s="358">
        <v>1</v>
      </c>
      <c r="J48" s="354"/>
      <c r="K48" s="354"/>
    </row>
    <row r="49" spans="1:9" ht="113.25" customHeight="1" x14ac:dyDescent="0.25">
      <c r="A49" s="53">
        <v>7</v>
      </c>
      <c r="B49" s="248" t="s">
        <v>73</v>
      </c>
      <c r="C49" s="167" t="s">
        <v>554</v>
      </c>
      <c r="D49" s="167">
        <v>99.1</v>
      </c>
      <c r="E49" s="167">
        <v>100</v>
      </c>
      <c r="F49" s="167">
        <v>99.6</v>
      </c>
      <c r="G49" s="156">
        <f>F49/E49</f>
        <v>0.996</v>
      </c>
      <c r="H49" s="240">
        <v>1</v>
      </c>
      <c r="I49" s="358"/>
    </row>
    <row r="50" spans="1:9" ht="148.5" customHeight="1" x14ac:dyDescent="0.25">
      <c r="A50" s="53">
        <v>8</v>
      </c>
      <c r="B50" s="248" t="s">
        <v>74</v>
      </c>
      <c r="C50" s="167" t="s">
        <v>554</v>
      </c>
      <c r="D50" s="167">
        <v>48.4</v>
      </c>
      <c r="E50" s="167">
        <v>48.8</v>
      </c>
      <c r="F50" s="167">
        <v>48.8</v>
      </c>
      <c r="G50" s="156">
        <f t="shared" si="1"/>
        <v>1</v>
      </c>
      <c r="H50" s="240">
        <v>1</v>
      </c>
      <c r="I50" s="330">
        <v>1</v>
      </c>
    </row>
    <row r="51" spans="1:9" ht="129.75" customHeight="1" x14ac:dyDescent="0.25">
      <c r="A51" s="53">
        <v>9</v>
      </c>
      <c r="B51" s="248" t="s">
        <v>75</v>
      </c>
      <c r="C51" s="167" t="s">
        <v>554</v>
      </c>
      <c r="D51" s="167">
        <v>97.3</v>
      </c>
      <c r="E51" s="167">
        <v>100</v>
      </c>
      <c r="F51" s="167">
        <v>92.4</v>
      </c>
      <c r="G51" s="156">
        <f t="shared" si="1"/>
        <v>0.92400000000000004</v>
      </c>
      <c r="H51" s="240">
        <v>0.92</v>
      </c>
      <c r="I51" s="330"/>
    </row>
    <row r="52" spans="1:9" ht="228.75" customHeight="1" x14ac:dyDescent="0.25">
      <c r="A52" s="53">
        <v>10</v>
      </c>
      <c r="B52" s="248" t="s">
        <v>76</v>
      </c>
      <c r="C52" s="167" t="s">
        <v>554</v>
      </c>
      <c r="D52" s="167">
        <v>100</v>
      </c>
      <c r="E52" s="167">
        <v>100</v>
      </c>
      <c r="F52" s="167">
        <v>100</v>
      </c>
      <c r="G52" s="156">
        <f t="shared" si="1"/>
        <v>1</v>
      </c>
      <c r="H52" s="240">
        <v>1</v>
      </c>
      <c r="I52" s="240">
        <v>1</v>
      </c>
    </row>
    <row r="53" spans="1:9" ht="115.5" customHeight="1" x14ac:dyDescent="0.25">
      <c r="A53" s="53">
        <v>11</v>
      </c>
      <c r="B53" s="248" t="s">
        <v>77</v>
      </c>
      <c r="C53" s="167" t="s">
        <v>554</v>
      </c>
      <c r="D53" s="167">
        <v>90</v>
      </c>
      <c r="E53" s="167">
        <v>93</v>
      </c>
      <c r="F53" s="167">
        <v>93.8</v>
      </c>
      <c r="G53" s="156">
        <f t="shared" si="1"/>
        <v>1.0086021505376344</v>
      </c>
      <c r="H53" s="240">
        <v>1</v>
      </c>
      <c r="I53" s="240">
        <v>1</v>
      </c>
    </row>
    <row r="54" spans="1:9" ht="225" x14ac:dyDescent="0.25">
      <c r="A54" s="53">
        <v>12</v>
      </c>
      <c r="B54" s="248" t="s">
        <v>78</v>
      </c>
      <c r="C54" s="167" t="s">
        <v>554</v>
      </c>
      <c r="D54" s="167">
        <v>97.9</v>
      </c>
      <c r="E54" s="167">
        <v>97.9</v>
      </c>
      <c r="F54" s="167">
        <v>97.9</v>
      </c>
      <c r="G54" s="156">
        <f t="shared" si="1"/>
        <v>1</v>
      </c>
      <c r="H54" s="240">
        <v>1</v>
      </c>
      <c r="I54" s="240">
        <v>2</v>
      </c>
    </row>
    <row r="55" spans="1:9" ht="225" x14ac:dyDescent="0.25">
      <c r="A55" s="53">
        <v>13</v>
      </c>
      <c r="B55" s="248" t="s">
        <v>79</v>
      </c>
      <c r="C55" s="167" t="s">
        <v>554</v>
      </c>
      <c r="D55" s="171">
        <v>72</v>
      </c>
      <c r="E55" s="171">
        <v>72</v>
      </c>
      <c r="F55" s="171">
        <v>79</v>
      </c>
      <c r="G55" s="156">
        <f t="shared" si="1"/>
        <v>1.0972222222222223</v>
      </c>
      <c r="H55" s="240">
        <v>1</v>
      </c>
      <c r="I55" s="330">
        <v>1</v>
      </c>
    </row>
    <row r="56" spans="1:9" ht="169.5" customHeight="1" x14ac:dyDescent="0.25">
      <c r="A56" s="53">
        <v>14</v>
      </c>
      <c r="B56" s="248" t="s">
        <v>80</v>
      </c>
      <c r="C56" s="167" t="s">
        <v>554</v>
      </c>
      <c r="D56" s="167">
        <v>79</v>
      </c>
      <c r="E56" s="167">
        <v>79</v>
      </c>
      <c r="F56" s="167">
        <v>79.400000000000006</v>
      </c>
      <c r="G56" s="156">
        <f t="shared" si="1"/>
        <v>1.0050632911392405</v>
      </c>
      <c r="H56" s="240">
        <v>1</v>
      </c>
      <c r="I56" s="330"/>
    </row>
    <row r="57" spans="1:9" ht="150" x14ac:dyDescent="0.25">
      <c r="A57" s="53">
        <v>15</v>
      </c>
      <c r="B57" s="248" t="s">
        <v>81</v>
      </c>
      <c r="C57" s="167" t="s">
        <v>153</v>
      </c>
      <c r="D57" s="167" t="s">
        <v>505</v>
      </c>
      <c r="E57" s="167" t="s">
        <v>635</v>
      </c>
      <c r="F57" s="167" t="s">
        <v>636</v>
      </c>
      <c r="G57" s="98">
        <v>1</v>
      </c>
      <c r="H57" s="240">
        <v>1</v>
      </c>
      <c r="I57" s="240">
        <v>1</v>
      </c>
    </row>
    <row r="58" spans="1:9" ht="56.25" x14ac:dyDescent="0.25">
      <c r="A58" s="53">
        <v>16</v>
      </c>
      <c r="B58" s="248" t="s">
        <v>507</v>
      </c>
      <c r="C58" s="167" t="s">
        <v>554</v>
      </c>
      <c r="D58" s="167">
        <v>100</v>
      </c>
      <c r="E58" s="167">
        <v>100</v>
      </c>
      <c r="F58" s="167">
        <v>100</v>
      </c>
      <c r="G58" s="98">
        <f>F58/E58</f>
        <v>1</v>
      </c>
      <c r="H58" s="240">
        <v>1</v>
      </c>
      <c r="I58" s="240">
        <v>1</v>
      </c>
    </row>
    <row r="59" spans="1:9" ht="131.25" x14ac:dyDescent="0.25">
      <c r="A59" s="53">
        <v>17</v>
      </c>
      <c r="B59" s="248" t="s">
        <v>506</v>
      </c>
      <c r="C59" s="167" t="s">
        <v>554</v>
      </c>
      <c r="D59" s="167">
        <v>22.1</v>
      </c>
      <c r="E59" s="167">
        <v>21.1</v>
      </c>
      <c r="F59" s="167">
        <v>21.1</v>
      </c>
      <c r="G59" s="98">
        <f>F59/E59</f>
        <v>1</v>
      </c>
      <c r="H59" s="240">
        <v>1</v>
      </c>
      <c r="I59" s="330">
        <v>1</v>
      </c>
    </row>
    <row r="60" spans="1:9" ht="154.5" customHeight="1" x14ac:dyDescent="0.25">
      <c r="A60" s="53">
        <v>18</v>
      </c>
      <c r="B60" s="248" t="s">
        <v>637</v>
      </c>
      <c r="C60" s="167" t="s">
        <v>554</v>
      </c>
      <c r="D60" s="167"/>
      <c r="E60" s="167">
        <v>6.7</v>
      </c>
      <c r="F60" s="167">
        <v>6.7</v>
      </c>
      <c r="G60" s="98">
        <f>F60/E60</f>
        <v>1</v>
      </c>
      <c r="H60" s="240">
        <v>1</v>
      </c>
      <c r="I60" s="330"/>
    </row>
    <row r="61" spans="1:9" ht="131.25" x14ac:dyDescent="0.25">
      <c r="A61" s="53">
        <v>19</v>
      </c>
      <c r="B61" s="248" t="s">
        <v>638</v>
      </c>
      <c r="C61" s="167" t="s">
        <v>554</v>
      </c>
      <c r="D61" s="167"/>
      <c r="E61" s="167">
        <v>9.9</v>
      </c>
      <c r="F61" s="167">
        <v>9.9</v>
      </c>
      <c r="G61" s="98">
        <f>F61/E61</f>
        <v>1</v>
      </c>
      <c r="H61" s="240">
        <v>1</v>
      </c>
      <c r="I61" s="330"/>
    </row>
    <row r="62" spans="1:9" ht="75" x14ac:dyDescent="0.25">
      <c r="A62" s="53">
        <v>20</v>
      </c>
      <c r="B62" s="248" t="s">
        <v>84</v>
      </c>
      <c r="C62" s="167" t="s">
        <v>554</v>
      </c>
      <c r="D62" s="167">
        <v>100</v>
      </c>
      <c r="E62" s="167">
        <v>100</v>
      </c>
      <c r="F62" s="167">
        <v>100</v>
      </c>
      <c r="G62" s="156">
        <f t="shared" si="1"/>
        <v>1</v>
      </c>
      <c r="H62" s="240">
        <v>1</v>
      </c>
      <c r="I62" s="240">
        <v>2</v>
      </c>
    </row>
    <row r="63" spans="1:9" ht="75" x14ac:dyDescent="0.25">
      <c r="A63" s="53">
        <v>21</v>
      </c>
      <c r="B63" s="248" t="s">
        <v>508</v>
      </c>
      <c r="C63" s="167" t="s">
        <v>554</v>
      </c>
      <c r="D63" s="167">
        <v>86</v>
      </c>
      <c r="E63" s="167">
        <v>86</v>
      </c>
      <c r="F63" s="167">
        <v>86.8</v>
      </c>
      <c r="G63" s="156">
        <f t="shared" si="1"/>
        <v>1.0093023255813953</v>
      </c>
      <c r="H63" s="240">
        <v>1</v>
      </c>
      <c r="I63" s="240">
        <v>2</v>
      </c>
    </row>
    <row r="64" spans="1:9" ht="112.5" x14ac:dyDescent="0.25">
      <c r="A64" s="53">
        <v>22</v>
      </c>
      <c r="B64" s="248" t="s">
        <v>85</v>
      </c>
      <c r="C64" s="167" t="s">
        <v>554</v>
      </c>
      <c r="D64" s="167">
        <v>100</v>
      </c>
      <c r="E64" s="167">
        <v>100</v>
      </c>
      <c r="F64" s="167">
        <v>100</v>
      </c>
      <c r="G64" s="156">
        <f t="shared" si="1"/>
        <v>1</v>
      </c>
      <c r="H64" s="240">
        <v>1</v>
      </c>
      <c r="I64" s="240">
        <v>3</v>
      </c>
    </row>
    <row r="65" spans="1:12" ht="56.25" x14ac:dyDescent="0.25">
      <c r="A65" s="53">
        <v>23</v>
      </c>
      <c r="B65" s="248" t="s">
        <v>86</v>
      </c>
      <c r="C65" s="167" t="s">
        <v>554</v>
      </c>
      <c r="D65" s="167">
        <v>100</v>
      </c>
      <c r="E65" s="167">
        <v>100</v>
      </c>
      <c r="F65" s="167">
        <v>100</v>
      </c>
      <c r="G65" s="156">
        <f t="shared" si="1"/>
        <v>1</v>
      </c>
      <c r="H65" s="240">
        <v>1</v>
      </c>
      <c r="I65" s="240">
        <v>1</v>
      </c>
    </row>
    <row r="66" spans="1:12" ht="150.75" customHeight="1" x14ac:dyDescent="0.25">
      <c r="A66" s="53">
        <v>24</v>
      </c>
      <c r="B66" s="256" t="s">
        <v>88</v>
      </c>
      <c r="C66" s="167" t="s">
        <v>554</v>
      </c>
      <c r="D66" s="257">
        <v>50</v>
      </c>
      <c r="E66" s="257">
        <v>50</v>
      </c>
      <c r="F66" s="257">
        <v>50.5</v>
      </c>
      <c r="G66" s="156">
        <f t="shared" si="1"/>
        <v>1.01</v>
      </c>
      <c r="H66" s="240">
        <v>1</v>
      </c>
      <c r="I66" s="240">
        <v>3</v>
      </c>
    </row>
    <row r="67" spans="1:12" ht="132" customHeight="1" x14ac:dyDescent="0.25">
      <c r="A67" s="53">
        <v>25</v>
      </c>
      <c r="B67" s="248" t="s">
        <v>509</v>
      </c>
      <c r="C67" s="167" t="s">
        <v>555</v>
      </c>
      <c r="D67" s="171">
        <v>1050</v>
      </c>
      <c r="E67" s="171">
        <v>1225</v>
      </c>
      <c r="F67" s="171">
        <v>1225</v>
      </c>
      <c r="G67" s="156">
        <f t="shared" si="1"/>
        <v>1</v>
      </c>
      <c r="H67" s="240">
        <v>1</v>
      </c>
      <c r="I67" s="240">
        <v>1</v>
      </c>
    </row>
    <row r="68" spans="1:12" ht="117" customHeight="1" x14ac:dyDescent="0.25">
      <c r="A68" s="53">
        <v>26</v>
      </c>
      <c r="B68" s="248" t="s">
        <v>510</v>
      </c>
      <c r="C68" s="167" t="s">
        <v>554</v>
      </c>
      <c r="D68" s="171">
        <v>71.400000000000006</v>
      </c>
      <c r="E68" s="171">
        <v>74.2</v>
      </c>
      <c r="F68" s="171">
        <v>74.2</v>
      </c>
      <c r="G68" s="156">
        <f t="shared" si="1"/>
        <v>1</v>
      </c>
      <c r="H68" s="240">
        <v>1</v>
      </c>
      <c r="I68" s="240">
        <v>1</v>
      </c>
    </row>
    <row r="69" spans="1:12" ht="38.25" customHeight="1" x14ac:dyDescent="0.25">
      <c r="A69" s="402" t="s">
        <v>751</v>
      </c>
      <c r="B69" s="402"/>
      <c r="C69" s="402"/>
      <c r="D69" s="402"/>
      <c r="E69" s="402"/>
      <c r="F69" s="402"/>
      <c r="G69" s="157" t="s">
        <v>511</v>
      </c>
      <c r="H69" s="125">
        <f>SUM(H70:H107)/37</f>
        <v>0.99972972972972962</v>
      </c>
      <c r="I69" s="241">
        <f>9/10</f>
        <v>0.9</v>
      </c>
      <c r="J69" s="125">
        <f>'[3]2017'!$F$65</f>
        <v>0.99850578247406596</v>
      </c>
      <c r="K69" s="241">
        <f>I69/J69</f>
        <v>0.90134680819775381</v>
      </c>
      <c r="L69" s="329">
        <f>H69*K69</f>
        <v>0.9011032009522949</v>
      </c>
    </row>
    <row r="70" spans="1:12" ht="83.25" customHeight="1" x14ac:dyDescent="0.25">
      <c r="A70" s="321">
        <v>1</v>
      </c>
      <c r="B70" s="322" t="s">
        <v>90</v>
      </c>
      <c r="C70" s="312" t="s">
        <v>554</v>
      </c>
      <c r="D70" s="312">
        <v>68.7</v>
      </c>
      <c r="E70" s="312">
        <v>69.900000000000006</v>
      </c>
      <c r="F70" s="323">
        <v>73.900000000000006</v>
      </c>
      <c r="G70" s="156">
        <f t="shared" si="1"/>
        <v>1.0572246065808297</v>
      </c>
      <c r="H70" s="241">
        <v>1</v>
      </c>
    </row>
    <row r="71" spans="1:12" ht="38.25" customHeight="1" thickBot="1" x14ac:dyDescent="0.3">
      <c r="A71" s="246">
        <v>2</v>
      </c>
      <c r="B71" s="176" t="s">
        <v>91</v>
      </c>
      <c r="C71" s="167" t="s">
        <v>555</v>
      </c>
      <c r="D71" s="165">
        <v>22285</v>
      </c>
      <c r="E71" s="43">
        <v>20745</v>
      </c>
      <c r="F71" s="259">
        <v>22353</v>
      </c>
      <c r="G71" s="156">
        <f>D71/E71</f>
        <v>1.074234755362738</v>
      </c>
      <c r="H71" s="240">
        <v>1</v>
      </c>
      <c r="I71" s="330">
        <v>1</v>
      </c>
    </row>
    <row r="72" spans="1:12" ht="75" x14ac:dyDescent="0.25">
      <c r="A72" s="246">
        <v>3</v>
      </c>
      <c r="B72" s="176" t="s">
        <v>93</v>
      </c>
      <c r="C72" s="161" t="s">
        <v>554</v>
      </c>
      <c r="D72" s="170">
        <v>16.3</v>
      </c>
      <c r="E72" s="167">
        <v>14</v>
      </c>
      <c r="F72" s="318">
        <v>16.100000000000001</v>
      </c>
      <c r="G72" s="156">
        <f t="shared" si="1"/>
        <v>1.1500000000000001</v>
      </c>
      <c r="H72" s="240">
        <v>1</v>
      </c>
      <c r="I72" s="330"/>
    </row>
    <row r="73" spans="1:12" ht="75.75" thickBot="1" x14ac:dyDescent="0.3">
      <c r="A73" s="246">
        <v>4</v>
      </c>
      <c r="B73" s="176" t="s">
        <v>94</v>
      </c>
      <c r="C73" s="167"/>
      <c r="D73" s="170"/>
      <c r="E73" s="167"/>
      <c r="F73" s="318"/>
      <c r="G73" s="156"/>
      <c r="I73" s="330"/>
    </row>
    <row r="74" spans="1:12" ht="38.25" customHeight="1" thickBot="1" x14ac:dyDescent="0.3">
      <c r="A74" s="169" t="s">
        <v>127</v>
      </c>
      <c r="B74" s="176" t="s">
        <v>95</v>
      </c>
      <c r="C74" s="161" t="s">
        <v>554</v>
      </c>
      <c r="D74" s="43">
        <v>577</v>
      </c>
      <c r="E74" s="167">
        <v>573</v>
      </c>
      <c r="F74" s="319">
        <v>574</v>
      </c>
      <c r="G74" s="156">
        <f t="shared" si="1"/>
        <v>1.0017452006980803</v>
      </c>
      <c r="H74" s="240">
        <v>1</v>
      </c>
      <c r="I74" s="330"/>
    </row>
    <row r="75" spans="1:12" ht="19.5" thickBot="1" x14ac:dyDescent="0.3">
      <c r="A75" s="169" t="s">
        <v>128</v>
      </c>
      <c r="B75" s="176" t="s">
        <v>96</v>
      </c>
      <c r="C75" s="161" t="s">
        <v>554</v>
      </c>
      <c r="D75" s="170">
        <v>256</v>
      </c>
      <c r="E75" s="167">
        <v>255.3</v>
      </c>
      <c r="F75" s="318">
        <v>255</v>
      </c>
      <c r="G75" s="156">
        <f t="shared" si="1"/>
        <v>0.99882491186839006</v>
      </c>
      <c r="H75" s="240">
        <v>1</v>
      </c>
      <c r="I75" s="330"/>
    </row>
    <row r="76" spans="1:12" ht="19.5" thickBot="1" x14ac:dyDescent="0.3">
      <c r="A76" s="169" t="s">
        <v>129</v>
      </c>
      <c r="B76" s="176" t="s">
        <v>97</v>
      </c>
      <c r="C76" s="161" t="s">
        <v>554</v>
      </c>
      <c r="D76" s="43">
        <v>106</v>
      </c>
      <c r="E76" s="167">
        <v>90</v>
      </c>
      <c r="F76" s="319">
        <v>100</v>
      </c>
      <c r="G76" s="156">
        <f t="shared" si="1"/>
        <v>1.1111111111111112</v>
      </c>
      <c r="H76" s="240">
        <v>1</v>
      </c>
      <c r="I76" s="330"/>
    </row>
    <row r="77" spans="1:12" ht="150.75" thickBot="1" x14ac:dyDescent="0.3">
      <c r="A77" s="246">
        <v>5</v>
      </c>
      <c r="B77" s="260" t="s">
        <v>98</v>
      </c>
      <c r="C77" s="161" t="s">
        <v>554</v>
      </c>
      <c r="D77" s="43">
        <v>0</v>
      </c>
      <c r="E77" s="167">
        <v>0</v>
      </c>
      <c r="F77" s="319">
        <v>0</v>
      </c>
      <c r="G77" s="156">
        <v>1</v>
      </c>
      <c r="H77" s="240">
        <v>1</v>
      </c>
      <c r="I77" s="330"/>
    </row>
    <row r="78" spans="1:12" ht="150" x14ac:dyDescent="0.25">
      <c r="A78" s="246">
        <v>6</v>
      </c>
      <c r="B78" s="176" t="s">
        <v>99</v>
      </c>
      <c r="C78" s="161" t="s">
        <v>554</v>
      </c>
      <c r="D78" s="170">
        <v>7.3</v>
      </c>
      <c r="E78" s="167">
        <v>7.3</v>
      </c>
      <c r="F78" s="318">
        <v>7.3</v>
      </c>
      <c r="G78" s="156">
        <f t="shared" si="1"/>
        <v>1</v>
      </c>
      <c r="H78" s="240">
        <v>1</v>
      </c>
      <c r="I78" s="330"/>
    </row>
    <row r="79" spans="1:12" ht="56.25" x14ac:dyDescent="0.25">
      <c r="A79" s="246">
        <v>7</v>
      </c>
      <c r="B79" s="248" t="s">
        <v>100</v>
      </c>
      <c r="C79" s="167" t="s">
        <v>555</v>
      </c>
      <c r="D79" s="167">
        <v>517</v>
      </c>
      <c r="E79" s="167">
        <v>502</v>
      </c>
      <c r="F79" s="249">
        <v>513</v>
      </c>
      <c r="G79" s="156">
        <f t="shared" si="1"/>
        <v>1.0219123505976095</v>
      </c>
      <c r="H79" s="240">
        <v>1</v>
      </c>
      <c r="I79" s="330">
        <f>(SUM(H79:H85))/7</f>
        <v>1</v>
      </c>
    </row>
    <row r="80" spans="1:12" ht="56.25" x14ac:dyDescent="0.25">
      <c r="A80" s="246">
        <v>8</v>
      </c>
      <c r="B80" s="176" t="s">
        <v>101</v>
      </c>
      <c r="C80" s="167" t="s">
        <v>602</v>
      </c>
      <c r="D80" s="43">
        <v>9689</v>
      </c>
      <c r="E80" s="167">
        <v>9057</v>
      </c>
      <c r="F80" s="319">
        <v>9809</v>
      </c>
      <c r="G80" s="103">
        <f t="shared" si="1"/>
        <v>1.083029700783924</v>
      </c>
      <c r="H80" s="240">
        <v>1</v>
      </c>
      <c r="I80" s="330"/>
    </row>
    <row r="81" spans="1:9" ht="54.75" customHeight="1" x14ac:dyDescent="0.25">
      <c r="A81" s="246">
        <v>9</v>
      </c>
      <c r="B81" s="176" t="s">
        <v>103</v>
      </c>
      <c r="C81" s="167" t="s">
        <v>555</v>
      </c>
      <c r="D81" s="43">
        <v>7710</v>
      </c>
      <c r="E81" s="167">
        <v>7495</v>
      </c>
      <c r="F81" s="319">
        <v>7764</v>
      </c>
      <c r="G81" s="156">
        <f t="shared" si="1"/>
        <v>1.0358905937291527</v>
      </c>
      <c r="H81" s="240">
        <v>1</v>
      </c>
      <c r="I81" s="330"/>
    </row>
    <row r="82" spans="1:9" ht="56.25" x14ac:dyDescent="0.25">
      <c r="A82" s="169" t="s">
        <v>130</v>
      </c>
      <c r="B82" s="176" t="s">
        <v>104</v>
      </c>
      <c r="C82" s="167" t="s">
        <v>555</v>
      </c>
      <c r="D82" s="43">
        <v>15</v>
      </c>
      <c r="E82" s="167">
        <v>15</v>
      </c>
      <c r="F82" s="319">
        <v>187</v>
      </c>
      <c r="G82" s="156">
        <f t="shared" si="1"/>
        <v>12.466666666666667</v>
      </c>
      <c r="H82" s="240">
        <v>1</v>
      </c>
      <c r="I82" s="330"/>
    </row>
    <row r="83" spans="1:9" ht="56.25" x14ac:dyDescent="0.25">
      <c r="A83" s="246">
        <v>10</v>
      </c>
      <c r="B83" s="176" t="s">
        <v>105</v>
      </c>
      <c r="C83" s="167" t="s">
        <v>555</v>
      </c>
      <c r="D83" s="43">
        <v>2074832</v>
      </c>
      <c r="E83" s="43">
        <v>2224200</v>
      </c>
      <c r="F83" s="319">
        <v>2335856</v>
      </c>
      <c r="G83" s="156">
        <f t="shared" si="1"/>
        <v>1.0502005215358332</v>
      </c>
      <c r="H83" s="240">
        <v>1</v>
      </c>
      <c r="I83" s="330"/>
    </row>
    <row r="84" spans="1:9" ht="78.75" customHeight="1" x14ac:dyDescent="0.25">
      <c r="A84" s="246">
        <v>11</v>
      </c>
      <c r="B84" s="176" t="s">
        <v>106</v>
      </c>
      <c r="C84" s="167" t="s">
        <v>554</v>
      </c>
      <c r="D84" s="170">
        <v>7.1</v>
      </c>
      <c r="E84" s="171">
        <v>7.2</v>
      </c>
      <c r="F84" s="318">
        <v>12.6</v>
      </c>
      <c r="G84" s="156">
        <f t="shared" si="1"/>
        <v>1.75</v>
      </c>
      <c r="H84" s="240">
        <v>1</v>
      </c>
      <c r="I84" s="330"/>
    </row>
    <row r="85" spans="1:9" ht="56.25" x14ac:dyDescent="0.25">
      <c r="A85" s="246">
        <v>12</v>
      </c>
      <c r="B85" s="176" t="s">
        <v>512</v>
      </c>
      <c r="C85" s="167" t="s">
        <v>555</v>
      </c>
      <c r="D85" s="43">
        <v>2387</v>
      </c>
      <c r="E85" s="43">
        <v>2200</v>
      </c>
      <c r="F85" s="319">
        <v>2699</v>
      </c>
      <c r="G85" s="156">
        <f t="shared" si="1"/>
        <v>1.2268181818181818</v>
      </c>
      <c r="H85" s="240">
        <v>1</v>
      </c>
      <c r="I85" s="330"/>
    </row>
    <row r="86" spans="1:9" ht="37.5" x14ac:dyDescent="0.25">
      <c r="A86" s="246">
        <v>13</v>
      </c>
      <c r="B86" s="248" t="s">
        <v>108</v>
      </c>
      <c r="C86" s="167" t="s">
        <v>602</v>
      </c>
      <c r="D86" s="43">
        <v>75068</v>
      </c>
      <c r="E86" s="43">
        <v>80250</v>
      </c>
      <c r="F86" s="319">
        <v>80250</v>
      </c>
      <c r="G86" s="156">
        <f t="shared" si="1"/>
        <v>1</v>
      </c>
      <c r="H86" s="240">
        <v>1</v>
      </c>
      <c r="I86" s="331">
        <f>(SUM(H86:H91))/6</f>
        <v>0.99833333333333341</v>
      </c>
    </row>
    <row r="87" spans="1:9" ht="56.25" x14ac:dyDescent="0.25">
      <c r="A87" s="53">
        <v>14</v>
      </c>
      <c r="B87" s="176" t="s">
        <v>504</v>
      </c>
      <c r="C87" s="261" t="s">
        <v>131</v>
      </c>
      <c r="D87" s="173">
        <v>0.14000000000000001</v>
      </c>
      <c r="E87" s="173">
        <v>0.15</v>
      </c>
      <c r="F87" s="320">
        <v>0.15</v>
      </c>
      <c r="G87" s="156">
        <f t="shared" si="1"/>
        <v>1</v>
      </c>
      <c r="H87" s="240">
        <v>1</v>
      </c>
      <c r="I87" s="331"/>
    </row>
    <row r="88" spans="1:9" ht="56.25" x14ac:dyDescent="0.25">
      <c r="A88" s="53">
        <v>15</v>
      </c>
      <c r="B88" s="176" t="s">
        <v>132</v>
      </c>
      <c r="C88" s="167" t="s">
        <v>555</v>
      </c>
      <c r="D88" s="43">
        <v>20513</v>
      </c>
      <c r="E88" s="43">
        <v>19460</v>
      </c>
      <c r="F88" s="319">
        <v>20585</v>
      </c>
      <c r="G88" s="156">
        <f t="shared" si="1"/>
        <v>1.0578108941418294</v>
      </c>
      <c r="H88" s="240">
        <v>1</v>
      </c>
      <c r="I88" s="331"/>
    </row>
    <row r="89" spans="1:9" ht="93.75" x14ac:dyDescent="0.25">
      <c r="A89" s="53">
        <v>16</v>
      </c>
      <c r="B89" s="176" t="s">
        <v>133</v>
      </c>
      <c r="C89" s="167" t="s">
        <v>555</v>
      </c>
      <c r="D89" s="43">
        <v>5143</v>
      </c>
      <c r="E89" s="43">
        <v>4865</v>
      </c>
      <c r="F89" s="319">
        <v>5106</v>
      </c>
      <c r="G89" s="156">
        <f t="shared" si="1"/>
        <v>1.0495375128468654</v>
      </c>
      <c r="H89" s="240">
        <v>1</v>
      </c>
      <c r="I89" s="331"/>
    </row>
    <row r="90" spans="1:9" ht="112.5" x14ac:dyDescent="0.25">
      <c r="A90" s="53">
        <v>17</v>
      </c>
      <c r="B90" s="176" t="s">
        <v>165</v>
      </c>
      <c r="C90" s="167" t="s">
        <v>554</v>
      </c>
      <c r="D90" s="170">
        <v>25.1</v>
      </c>
      <c r="E90" s="167">
        <v>25</v>
      </c>
      <c r="F90" s="318">
        <v>24.8</v>
      </c>
      <c r="G90" s="156">
        <f t="shared" si="1"/>
        <v>0.99199999999999999</v>
      </c>
      <c r="H90" s="240">
        <v>0.99</v>
      </c>
      <c r="I90" s="331"/>
    </row>
    <row r="91" spans="1:9" ht="56.25" x14ac:dyDescent="0.25">
      <c r="A91" s="53">
        <v>18</v>
      </c>
      <c r="B91" s="176" t="s">
        <v>110</v>
      </c>
      <c r="C91" s="167" t="s">
        <v>555</v>
      </c>
      <c r="D91" s="43">
        <v>120</v>
      </c>
      <c r="E91" s="167">
        <v>105</v>
      </c>
      <c r="F91" s="319">
        <v>122</v>
      </c>
      <c r="G91" s="156">
        <f t="shared" si="1"/>
        <v>1.161904761904762</v>
      </c>
      <c r="H91" s="240">
        <v>1</v>
      </c>
      <c r="I91" s="331"/>
    </row>
    <row r="92" spans="1:9" ht="56.25" x14ac:dyDescent="0.25">
      <c r="A92" s="53">
        <v>19</v>
      </c>
      <c r="B92" s="176" t="s">
        <v>111</v>
      </c>
      <c r="C92" s="167" t="s">
        <v>555</v>
      </c>
      <c r="D92" s="165">
        <v>1465058</v>
      </c>
      <c r="E92" s="43">
        <v>1365000</v>
      </c>
      <c r="F92" s="240">
        <v>1376209</v>
      </c>
      <c r="G92" s="156">
        <f t="shared" si="1"/>
        <v>1.0082117216117217</v>
      </c>
      <c r="H92" s="240">
        <v>1</v>
      </c>
      <c r="I92" s="330">
        <f>(SUM(H92:H96))/5</f>
        <v>1</v>
      </c>
    </row>
    <row r="93" spans="1:9" ht="56.25" x14ac:dyDescent="0.25">
      <c r="A93" s="53">
        <v>20</v>
      </c>
      <c r="B93" s="176" t="s">
        <v>112</v>
      </c>
      <c r="C93" s="167" t="s">
        <v>555</v>
      </c>
      <c r="D93" s="43">
        <v>248384</v>
      </c>
      <c r="E93" s="43">
        <v>194915</v>
      </c>
      <c r="F93" s="319">
        <v>263454</v>
      </c>
      <c r="G93" s="156">
        <f t="shared" si="1"/>
        <v>1.3516353282199933</v>
      </c>
      <c r="H93" s="240">
        <v>1</v>
      </c>
      <c r="I93" s="330"/>
    </row>
    <row r="94" spans="1:9" ht="56.25" x14ac:dyDescent="0.25">
      <c r="A94" s="175" t="s">
        <v>134</v>
      </c>
      <c r="B94" s="176" t="s">
        <v>113</v>
      </c>
      <c r="C94" s="167" t="s">
        <v>555</v>
      </c>
      <c r="D94" s="43">
        <v>61729</v>
      </c>
      <c r="E94" s="43">
        <v>12816</v>
      </c>
      <c r="F94" s="319">
        <v>78529</v>
      </c>
      <c r="G94" s="156">
        <f>F94/E94</f>
        <v>6.1274188514357055</v>
      </c>
      <c r="H94" s="240">
        <v>1</v>
      </c>
      <c r="I94" s="330"/>
    </row>
    <row r="95" spans="1:9" ht="168.75" x14ac:dyDescent="0.25">
      <c r="A95" s="53">
        <v>21</v>
      </c>
      <c r="B95" s="176" t="s">
        <v>114</v>
      </c>
      <c r="C95" s="167" t="s">
        <v>554</v>
      </c>
      <c r="D95" s="170">
        <v>5.5</v>
      </c>
      <c r="E95" s="171">
        <v>2.2000000000000002</v>
      </c>
      <c r="F95" s="318">
        <v>6.1</v>
      </c>
      <c r="G95" s="156">
        <f>F95/E95</f>
        <v>2.7727272727272725</v>
      </c>
      <c r="H95" s="240">
        <v>1</v>
      </c>
      <c r="I95" s="330"/>
    </row>
    <row r="96" spans="1:9" ht="56.25" x14ac:dyDescent="0.25">
      <c r="A96" s="53">
        <v>22</v>
      </c>
      <c r="B96" s="176" t="s">
        <v>115</v>
      </c>
      <c r="C96" s="167" t="s">
        <v>555</v>
      </c>
      <c r="D96" s="43">
        <v>11961</v>
      </c>
      <c r="E96" s="43">
        <v>10700</v>
      </c>
      <c r="F96" s="319">
        <v>12003</v>
      </c>
      <c r="G96" s="156">
        <f t="shared" si="1"/>
        <v>1.1217757009345795</v>
      </c>
      <c r="H96" s="240">
        <v>1</v>
      </c>
      <c r="I96" s="330"/>
    </row>
    <row r="97" spans="1:12" ht="56.25" x14ac:dyDescent="0.25">
      <c r="A97" s="53">
        <v>23</v>
      </c>
      <c r="B97" s="248" t="s">
        <v>116</v>
      </c>
      <c r="C97" s="167" t="s">
        <v>602</v>
      </c>
      <c r="D97" s="43">
        <v>39000</v>
      </c>
      <c r="E97" s="43">
        <v>37023</v>
      </c>
      <c r="F97" s="319">
        <v>39422</v>
      </c>
      <c r="G97" s="156">
        <f t="shared" si="1"/>
        <v>1.0647975582745861</v>
      </c>
      <c r="H97" s="240">
        <v>1</v>
      </c>
      <c r="I97" s="330">
        <f>(H99+H97+H98)/3</f>
        <v>1</v>
      </c>
    </row>
    <row r="98" spans="1:12" ht="93.75" x14ac:dyDescent="0.25">
      <c r="A98" s="53">
        <v>24</v>
      </c>
      <c r="B98" s="176" t="s">
        <v>135</v>
      </c>
      <c r="C98" s="167" t="s">
        <v>554</v>
      </c>
      <c r="D98" s="170">
        <v>12.8</v>
      </c>
      <c r="E98" s="167">
        <v>4</v>
      </c>
      <c r="F98" s="318">
        <v>10.7</v>
      </c>
      <c r="G98" s="156">
        <f t="shared" si="1"/>
        <v>2.6749999999999998</v>
      </c>
      <c r="H98" s="240">
        <v>1</v>
      </c>
      <c r="I98" s="330"/>
    </row>
    <row r="99" spans="1:12" ht="56.25" x14ac:dyDescent="0.25">
      <c r="A99" s="53">
        <v>25</v>
      </c>
      <c r="B99" s="176" t="s">
        <v>117</v>
      </c>
      <c r="C99" s="167" t="s">
        <v>555</v>
      </c>
      <c r="D99" s="43">
        <v>365</v>
      </c>
      <c r="E99" s="167">
        <v>340</v>
      </c>
      <c r="F99" s="319">
        <v>380</v>
      </c>
      <c r="G99" s="156">
        <f t="shared" si="1"/>
        <v>1.1176470588235294</v>
      </c>
      <c r="H99" s="240">
        <v>1</v>
      </c>
      <c r="I99" s="330"/>
    </row>
    <row r="100" spans="1:12" ht="37.5" x14ac:dyDescent="0.25">
      <c r="A100" s="53">
        <v>26</v>
      </c>
      <c r="B100" s="176" t="s">
        <v>118</v>
      </c>
      <c r="C100" s="167" t="s">
        <v>602</v>
      </c>
      <c r="D100" s="43">
        <v>9233</v>
      </c>
      <c r="E100" s="167">
        <v>8300</v>
      </c>
      <c r="F100" s="319">
        <v>9467</v>
      </c>
      <c r="G100" s="156">
        <f t="shared" si="1"/>
        <v>1.1406024096385543</v>
      </c>
      <c r="H100" s="240">
        <v>1</v>
      </c>
      <c r="I100" s="330">
        <f>(SUM(H100:H102))/3</f>
        <v>1</v>
      </c>
    </row>
    <row r="101" spans="1:12" ht="75" x14ac:dyDescent="0.25">
      <c r="A101" s="53">
        <v>27</v>
      </c>
      <c r="B101" s="176" t="s">
        <v>119</v>
      </c>
      <c r="C101" s="167" t="s">
        <v>555</v>
      </c>
      <c r="D101" s="43">
        <v>2129</v>
      </c>
      <c r="E101" s="167">
        <v>2035</v>
      </c>
      <c r="F101" s="319">
        <v>2084</v>
      </c>
      <c r="G101" s="156">
        <f t="shared" si="1"/>
        <v>1.0240786240786242</v>
      </c>
      <c r="H101" s="240">
        <v>1</v>
      </c>
      <c r="I101" s="330"/>
    </row>
    <row r="102" spans="1:12" ht="74.25" customHeight="1" x14ac:dyDescent="0.25">
      <c r="A102" s="53">
        <v>28</v>
      </c>
      <c r="B102" s="176" t="s">
        <v>120</v>
      </c>
      <c r="C102" s="167" t="s">
        <v>602</v>
      </c>
      <c r="D102" s="43">
        <v>50</v>
      </c>
      <c r="E102" s="167">
        <v>50</v>
      </c>
      <c r="F102" s="319">
        <v>50</v>
      </c>
      <c r="G102" s="156">
        <f t="shared" si="1"/>
        <v>1</v>
      </c>
      <c r="H102" s="240">
        <v>1</v>
      </c>
      <c r="I102" s="330"/>
    </row>
    <row r="103" spans="1:12" ht="37.5" x14ac:dyDescent="0.25">
      <c r="A103" s="53">
        <v>29</v>
      </c>
      <c r="B103" s="176" t="s">
        <v>121</v>
      </c>
      <c r="C103" s="167" t="s">
        <v>555</v>
      </c>
      <c r="D103" s="43">
        <v>44</v>
      </c>
      <c r="E103" s="43">
        <v>20</v>
      </c>
      <c r="F103" s="319">
        <v>76</v>
      </c>
      <c r="G103" s="156">
        <f t="shared" si="1"/>
        <v>3.8</v>
      </c>
      <c r="H103" s="240">
        <v>1</v>
      </c>
      <c r="I103" s="330">
        <f>(SUM(H103:H104))/2</f>
        <v>1</v>
      </c>
    </row>
    <row r="104" spans="1:12" ht="93.75" x14ac:dyDescent="0.25">
      <c r="A104" s="53">
        <v>30</v>
      </c>
      <c r="B104" s="176" t="s">
        <v>122</v>
      </c>
      <c r="C104" s="167" t="s">
        <v>555</v>
      </c>
      <c r="D104" s="43">
        <v>32</v>
      </c>
      <c r="E104" s="167">
        <v>20</v>
      </c>
      <c r="F104" s="319">
        <v>20</v>
      </c>
      <c r="G104" s="156">
        <f t="shared" ref="G104:G107" si="2">F104/E104</f>
        <v>1</v>
      </c>
      <c r="H104" s="240">
        <v>1</v>
      </c>
      <c r="I104" s="330"/>
    </row>
    <row r="105" spans="1:12" ht="56.25" x14ac:dyDescent="0.25">
      <c r="A105" s="53">
        <v>31</v>
      </c>
      <c r="B105" s="176" t="s">
        <v>123</v>
      </c>
      <c r="C105" s="167" t="s">
        <v>555</v>
      </c>
      <c r="D105" s="43">
        <v>29</v>
      </c>
      <c r="E105" s="167">
        <v>25</v>
      </c>
      <c r="F105" s="319">
        <v>25</v>
      </c>
      <c r="G105" s="156">
        <f t="shared" si="2"/>
        <v>1</v>
      </c>
      <c r="H105" s="240">
        <v>1</v>
      </c>
      <c r="I105" s="240">
        <v>1</v>
      </c>
    </row>
    <row r="106" spans="1:12" ht="93.75" x14ac:dyDescent="0.25">
      <c r="A106" s="53">
        <v>32</v>
      </c>
      <c r="B106" s="248" t="s">
        <v>125</v>
      </c>
      <c r="C106" s="167" t="s">
        <v>610</v>
      </c>
      <c r="D106" s="170">
        <v>100</v>
      </c>
      <c r="E106" s="171">
        <v>90</v>
      </c>
      <c r="F106" s="318">
        <v>100</v>
      </c>
      <c r="G106" s="156">
        <f t="shared" si="2"/>
        <v>1.1111111111111112</v>
      </c>
      <c r="H106" s="240">
        <v>1</v>
      </c>
      <c r="I106" s="240">
        <v>2</v>
      </c>
      <c r="K106" s="242" t="s">
        <v>486</v>
      </c>
    </row>
    <row r="107" spans="1:12" ht="131.25" x14ac:dyDescent="0.25">
      <c r="A107" s="53">
        <v>33</v>
      </c>
      <c r="B107" s="248" t="s">
        <v>126</v>
      </c>
      <c r="C107" s="167" t="s">
        <v>554</v>
      </c>
      <c r="D107" s="170">
        <v>65</v>
      </c>
      <c r="E107" s="167">
        <v>71.5</v>
      </c>
      <c r="F107" s="318">
        <v>71.5</v>
      </c>
      <c r="G107" s="156">
        <f t="shared" si="2"/>
        <v>1</v>
      </c>
      <c r="H107" s="240">
        <v>1</v>
      </c>
      <c r="I107" s="240">
        <v>1</v>
      </c>
    </row>
    <row r="108" spans="1:12" ht="38.25" customHeight="1" x14ac:dyDescent="0.25">
      <c r="A108" s="367" t="s">
        <v>752</v>
      </c>
      <c r="B108" s="368"/>
      <c r="C108" s="368"/>
      <c r="D108" s="368"/>
      <c r="E108" s="368"/>
      <c r="F108" s="369"/>
      <c r="G108" s="157" t="s">
        <v>511</v>
      </c>
      <c r="H108" s="125">
        <f>(SUM(H109:H122))/14</f>
        <v>0.99785714285714278</v>
      </c>
      <c r="I108" s="240">
        <f>SUM(I112:I122)/6</f>
        <v>1</v>
      </c>
      <c r="J108" s="241">
        <f>'[3]2017'!$F$83</f>
        <v>0.99449973723767626</v>
      </c>
      <c r="K108" s="241">
        <f>I108/J108</f>
        <v>1.0055306829719244</v>
      </c>
      <c r="L108" s="87">
        <f>H108*K108</f>
        <v>1.0033759743655559</v>
      </c>
    </row>
    <row r="109" spans="1:12" ht="75" x14ac:dyDescent="0.25">
      <c r="A109" s="53">
        <v>1</v>
      </c>
      <c r="B109" s="178" t="s">
        <v>136</v>
      </c>
      <c r="C109" s="53" t="s">
        <v>611</v>
      </c>
      <c r="D109" s="179">
        <v>27612.81</v>
      </c>
      <c r="E109" s="179">
        <v>27600</v>
      </c>
      <c r="F109" s="179">
        <v>27692.82</v>
      </c>
      <c r="G109" s="156">
        <f>F109/E109</f>
        <v>1.0033630434782608</v>
      </c>
      <c r="H109" s="240">
        <v>1</v>
      </c>
      <c r="I109" s="240">
        <v>1</v>
      </c>
    </row>
    <row r="110" spans="1:12" ht="93.75" x14ac:dyDescent="0.25">
      <c r="A110" s="53">
        <v>2</v>
      </c>
      <c r="B110" s="178" t="s">
        <v>513</v>
      </c>
      <c r="C110" s="53" t="s">
        <v>554</v>
      </c>
      <c r="D110" s="179">
        <v>54.07</v>
      </c>
      <c r="E110" s="179">
        <v>54.01</v>
      </c>
      <c r="F110" s="179">
        <v>55.08</v>
      </c>
      <c r="G110" s="156">
        <f t="shared" ref="G110" si="3">F110/E110</f>
        <v>1.0198111460840584</v>
      </c>
      <c r="H110" s="240">
        <v>1</v>
      </c>
      <c r="I110" s="240">
        <v>1</v>
      </c>
    </row>
    <row r="111" spans="1:12" ht="93.75" x14ac:dyDescent="0.25">
      <c r="A111" s="53">
        <v>3</v>
      </c>
      <c r="B111" s="178" t="s">
        <v>514</v>
      </c>
      <c r="C111" s="53" t="s">
        <v>554</v>
      </c>
      <c r="D111" s="179">
        <v>139.33000000000001</v>
      </c>
      <c r="E111" s="179">
        <v>135.80000000000001</v>
      </c>
      <c r="F111" s="179">
        <v>157.47999999999999</v>
      </c>
      <c r="G111" s="156">
        <f>F111/E111</f>
        <v>1.1596465390279822</v>
      </c>
      <c r="H111" s="240">
        <v>1</v>
      </c>
      <c r="I111" s="240">
        <v>1</v>
      </c>
    </row>
    <row r="112" spans="1:12" ht="97.5" customHeight="1" x14ac:dyDescent="0.25">
      <c r="A112" s="53">
        <v>4</v>
      </c>
      <c r="B112" s="262" t="s">
        <v>641</v>
      </c>
      <c r="C112" s="167" t="s">
        <v>555</v>
      </c>
      <c r="D112" s="167">
        <v>8</v>
      </c>
      <c r="E112" s="167">
        <v>8</v>
      </c>
      <c r="F112" s="167">
        <v>8</v>
      </c>
      <c r="G112" s="156">
        <f t="shared" ref="G112:G121" si="4">F112/E112</f>
        <v>1</v>
      </c>
      <c r="H112" s="240">
        <v>1</v>
      </c>
      <c r="I112" s="330">
        <v>1</v>
      </c>
    </row>
    <row r="113" spans="1:12" ht="153.75" customHeight="1" x14ac:dyDescent="0.25">
      <c r="A113" s="53">
        <v>5</v>
      </c>
      <c r="B113" s="248" t="s">
        <v>642</v>
      </c>
      <c r="C113" s="167" t="s">
        <v>602</v>
      </c>
      <c r="D113" s="167">
        <v>5747</v>
      </c>
      <c r="E113" s="167">
        <v>4900</v>
      </c>
      <c r="F113" s="167">
        <v>5497</v>
      </c>
      <c r="G113" s="156">
        <f t="shared" si="4"/>
        <v>1.1218367346938776</v>
      </c>
      <c r="H113" s="240">
        <v>1</v>
      </c>
      <c r="I113" s="330"/>
    </row>
    <row r="114" spans="1:12" ht="37.5" x14ac:dyDescent="0.25">
      <c r="A114" s="53">
        <v>6</v>
      </c>
      <c r="B114" s="248" t="s">
        <v>141</v>
      </c>
      <c r="C114" s="167" t="s">
        <v>555</v>
      </c>
      <c r="D114" s="167">
        <v>30</v>
      </c>
      <c r="E114" s="167">
        <v>31</v>
      </c>
      <c r="F114" s="167">
        <v>30</v>
      </c>
      <c r="G114" s="156">
        <f t="shared" si="4"/>
        <v>0.967741935483871</v>
      </c>
      <c r="H114" s="240">
        <v>0.97</v>
      </c>
      <c r="I114" s="330">
        <v>1</v>
      </c>
    </row>
    <row r="115" spans="1:12" ht="56.25" x14ac:dyDescent="0.25">
      <c r="A115" s="53">
        <v>7</v>
      </c>
      <c r="B115" s="248" t="s">
        <v>142</v>
      </c>
      <c r="C115" s="167" t="s">
        <v>602</v>
      </c>
      <c r="D115" s="167">
        <v>6424</v>
      </c>
      <c r="E115" s="167">
        <v>5700</v>
      </c>
      <c r="F115" s="167">
        <v>6242</v>
      </c>
      <c r="G115" s="156">
        <f t="shared" si="4"/>
        <v>1.0950877192982456</v>
      </c>
      <c r="H115" s="240">
        <v>1</v>
      </c>
      <c r="I115" s="330"/>
    </row>
    <row r="116" spans="1:12" ht="75" x14ac:dyDescent="0.25">
      <c r="A116" s="53">
        <v>8</v>
      </c>
      <c r="B116" s="248" t="s">
        <v>143</v>
      </c>
      <c r="C116" s="167" t="s">
        <v>555</v>
      </c>
      <c r="D116" s="167">
        <v>1443</v>
      </c>
      <c r="E116" s="167">
        <v>1260</v>
      </c>
      <c r="F116" s="167">
        <v>1458</v>
      </c>
      <c r="G116" s="156">
        <f t="shared" si="4"/>
        <v>1.1571428571428573</v>
      </c>
      <c r="H116" s="240">
        <v>1</v>
      </c>
      <c r="I116" s="330">
        <v>1</v>
      </c>
    </row>
    <row r="117" spans="1:12" ht="56.25" x14ac:dyDescent="0.25">
      <c r="A117" s="175" t="s">
        <v>515</v>
      </c>
      <c r="B117" s="248" t="s">
        <v>144</v>
      </c>
      <c r="C117" s="167" t="s">
        <v>555</v>
      </c>
      <c r="D117" s="167">
        <v>61</v>
      </c>
      <c r="E117" s="167">
        <v>47</v>
      </c>
      <c r="F117" s="167">
        <v>61</v>
      </c>
      <c r="G117" s="156">
        <f t="shared" si="4"/>
        <v>1.2978723404255319</v>
      </c>
      <c r="H117" s="240">
        <v>1</v>
      </c>
      <c r="I117" s="330"/>
    </row>
    <row r="118" spans="1:12" ht="37.5" x14ac:dyDescent="0.25">
      <c r="A118" s="53">
        <v>9</v>
      </c>
      <c r="B118" s="248" t="s">
        <v>145</v>
      </c>
      <c r="C118" s="167" t="s">
        <v>555</v>
      </c>
      <c r="D118" s="167">
        <v>2</v>
      </c>
      <c r="E118" s="167">
        <v>2</v>
      </c>
      <c r="F118" s="167">
        <v>2</v>
      </c>
      <c r="G118" s="156">
        <f t="shared" si="4"/>
        <v>1</v>
      </c>
      <c r="H118" s="240">
        <v>1</v>
      </c>
      <c r="I118" s="330">
        <v>1</v>
      </c>
    </row>
    <row r="119" spans="1:12" ht="56.25" x14ac:dyDescent="0.25">
      <c r="A119" s="53">
        <v>10</v>
      </c>
      <c r="B119" s="248" t="s">
        <v>146</v>
      </c>
      <c r="C119" s="167" t="s">
        <v>602</v>
      </c>
      <c r="D119" s="167">
        <v>71</v>
      </c>
      <c r="E119" s="167">
        <v>71</v>
      </c>
      <c r="F119" s="167">
        <v>71</v>
      </c>
      <c r="G119" s="156">
        <f t="shared" si="4"/>
        <v>1</v>
      </c>
      <c r="H119" s="240">
        <v>1</v>
      </c>
      <c r="I119" s="330"/>
    </row>
    <row r="120" spans="1:12" ht="56.25" x14ac:dyDescent="0.25">
      <c r="A120" s="53">
        <v>11</v>
      </c>
      <c r="B120" s="248" t="s">
        <v>147</v>
      </c>
      <c r="C120" s="167" t="s">
        <v>555</v>
      </c>
      <c r="D120" s="167">
        <v>1347</v>
      </c>
      <c r="E120" s="167">
        <v>1310</v>
      </c>
      <c r="F120" s="167">
        <v>1351</v>
      </c>
      <c r="G120" s="156">
        <f t="shared" si="4"/>
        <v>1.0312977099236642</v>
      </c>
      <c r="H120" s="240">
        <v>1</v>
      </c>
      <c r="I120" s="330">
        <v>1</v>
      </c>
    </row>
    <row r="121" spans="1:12" ht="56.25" x14ac:dyDescent="0.25">
      <c r="A121" s="53">
        <v>12</v>
      </c>
      <c r="B121" s="248" t="s">
        <v>148</v>
      </c>
      <c r="C121" s="167" t="s">
        <v>600</v>
      </c>
      <c r="D121" s="167">
        <v>192.1</v>
      </c>
      <c r="E121" s="167">
        <v>182</v>
      </c>
      <c r="F121" s="167">
        <v>193.9</v>
      </c>
      <c r="G121" s="156">
        <f t="shared" si="4"/>
        <v>1.0653846153846154</v>
      </c>
      <c r="H121" s="240">
        <v>1</v>
      </c>
      <c r="I121" s="330"/>
    </row>
    <row r="122" spans="1:12" ht="112.5" x14ac:dyDescent="0.25">
      <c r="A122" s="53">
        <v>13</v>
      </c>
      <c r="B122" s="262" t="s">
        <v>151</v>
      </c>
      <c r="C122" s="167" t="s">
        <v>554</v>
      </c>
      <c r="D122" s="167">
        <v>29.3</v>
      </c>
      <c r="E122" s="167">
        <v>7</v>
      </c>
      <c r="F122" s="167">
        <v>55.2</v>
      </c>
      <c r="G122" s="156">
        <f>F122/E122</f>
        <v>7.8857142857142861</v>
      </c>
      <c r="H122" s="240">
        <v>1</v>
      </c>
      <c r="I122" s="240">
        <v>1</v>
      </c>
    </row>
    <row r="123" spans="1:12" ht="38.25" customHeight="1" x14ac:dyDescent="0.25">
      <c r="A123" s="370" t="s">
        <v>753</v>
      </c>
      <c r="B123" s="371"/>
      <c r="C123" s="371"/>
      <c r="D123" s="371"/>
      <c r="E123" s="371"/>
      <c r="F123" s="372"/>
      <c r="G123" s="157" t="s">
        <v>511</v>
      </c>
      <c r="H123" s="125">
        <f>SUM(H124:H135)/12</f>
        <v>0.98249999999999993</v>
      </c>
      <c r="I123" s="180">
        <f>2/2</f>
        <v>1</v>
      </c>
      <c r="J123" s="241">
        <f>'[3]2017'!$F$89</f>
        <v>0.99926494909772501</v>
      </c>
      <c r="K123" s="241">
        <f>I123/J123</f>
        <v>1.0007355915995439</v>
      </c>
      <c r="L123" s="126">
        <f>H123*K123</f>
        <v>0.98322271874655187</v>
      </c>
    </row>
    <row r="124" spans="1:12" ht="56.25" x14ac:dyDescent="0.25">
      <c r="A124" s="53">
        <v>1</v>
      </c>
      <c r="B124" s="260" t="s">
        <v>152</v>
      </c>
      <c r="C124" s="167" t="s">
        <v>153</v>
      </c>
      <c r="D124" s="264">
        <v>1520</v>
      </c>
      <c r="E124" s="264">
        <v>1520</v>
      </c>
      <c r="F124" s="264">
        <v>1528</v>
      </c>
      <c r="G124" s="156">
        <f>F124/E124</f>
        <v>1.0052631578947369</v>
      </c>
      <c r="H124" s="240">
        <v>1</v>
      </c>
    </row>
    <row r="125" spans="1:12" ht="93.75" x14ac:dyDescent="0.25">
      <c r="A125" s="53">
        <v>2</v>
      </c>
      <c r="B125" s="260" t="s">
        <v>163</v>
      </c>
      <c r="C125" s="167" t="s">
        <v>602</v>
      </c>
      <c r="D125" s="265">
        <v>91836</v>
      </c>
      <c r="E125" s="264">
        <v>90700</v>
      </c>
      <c r="F125" s="265">
        <v>91158</v>
      </c>
      <c r="G125" s="156">
        <f t="shared" ref="G125:G135" si="5">F125/E125</f>
        <v>1.0050496141124587</v>
      </c>
      <c r="H125" s="240">
        <v>1</v>
      </c>
    </row>
    <row r="126" spans="1:12" ht="112.5" x14ac:dyDescent="0.25">
      <c r="A126" s="53">
        <v>3</v>
      </c>
      <c r="B126" s="260" t="s">
        <v>154</v>
      </c>
      <c r="C126" s="167" t="s">
        <v>554</v>
      </c>
      <c r="D126" s="266">
        <v>70.599999999999994</v>
      </c>
      <c r="E126" s="266">
        <v>72.8</v>
      </c>
      <c r="F126" s="266">
        <v>72.5</v>
      </c>
      <c r="G126" s="156">
        <f t="shared" si="5"/>
        <v>0.99587912087912089</v>
      </c>
      <c r="H126" s="240">
        <v>1</v>
      </c>
    </row>
    <row r="127" spans="1:12" ht="112.5" x14ac:dyDescent="0.25">
      <c r="A127" s="53">
        <v>4</v>
      </c>
      <c r="B127" s="260" t="s">
        <v>164</v>
      </c>
      <c r="C127" s="167" t="s">
        <v>153</v>
      </c>
      <c r="D127" s="264">
        <v>1010</v>
      </c>
      <c r="E127" s="264">
        <v>1010</v>
      </c>
      <c r="F127" s="264">
        <v>1010</v>
      </c>
      <c r="G127" s="156">
        <f t="shared" si="5"/>
        <v>1</v>
      </c>
      <c r="H127" s="240">
        <v>1</v>
      </c>
      <c r="I127" s="330">
        <f>(SUM(H127:H133))/7</f>
        <v>0.97</v>
      </c>
    </row>
    <row r="128" spans="1:12" ht="131.25" x14ac:dyDescent="0.25">
      <c r="A128" s="53">
        <v>5</v>
      </c>
      <c r="B128" s="260" t="s">
        <v>155</v>
      </c>
      <c r="C128" s="167" t="s">
        <v>602</v>
      </c>
      <c r="D128" s="264">
        <v>62829</v>
      </c>
      <c r="E128" s="264">
        <v>62200</v>
      </c>
      <c r="F128" s="264">
        <v>62323</v>
      </c>
      <c r="G128" s="156">
        <f t="shared" si="5"/>
        <v>1.0019774919614148</v>
      </c>
      <c r="H128" s="240">
        <v>1</v>
      </c>
      <c r="I128" s="330"/>
    </row>
    <row r="129" spans="1:12" ht="206.25" x14ac:dyDescent="0.25">
      <c r="A129" s="53">
        <v>6</v>
      </c>
      <c r="B129" s="260" t="s">
        <v>156</v>
      </c>
      <c r="C129" s="167" t="s">
        <v>554</v>
      </c>
      <c r="D129" s="266">
        <v>68.400000000000006</v>
      </c>
      <c r="E129" s="266">
        <v>68.599999999999994</v>
      </c>
      <c r="F129" s="266">
        <v>68.400000000000006</v>
      </c>
      <c r="G129" s="156">
        <f t="shared" si="5"/>
        <v>0.99708454810495639</v>
      </c>
      <c r="H129" s="240">
        <v>1</v>
      </c>
      <c r="I129" s="330"/>
    </row>
    <row r="130" spans="1:12" ht="93.75" x14ac:dyDescent="0.25">
      <c r="A130" s="53">
        <v>7</v>
      </c>
      <c r="B130" s="260" t="s">
        <v>157</v>
      </c>
      <c r="C130" s="167" t="s">
        <v>153</v>
      </c>
      <c r="D130" s="267">
        <v>510</v>
      </c>
      <c r="E130" s="267">
        <v>510</v>
      </c>
      <c r="F130" s="267">
        <v>516</v>
      </c>
      <c r="G130" s="156">
        <f t="shared" si="5"/>
        <v>1.0117647058823529</v>
      </c>
      <c r="H130" s="240">
        <v>1</v>
      </c>
      <c r="I130" s="330"/>
    </row>
    <row r="131" spans="1:12" ht="112.5" x14ac:dyDescent="0.25">
      <c r="A131" s="53">
        <v>8</v>
      </c>
      <c r="B131" s="260" t="s">
        <v>158</v>
      </c>
      <c r="C131" s="167" t="s">
        <v>554</v>
      </c>
      <c r="D131" s="264">
        <v>29007</v>
      </c>
      <c r="E131" s="264">
        <v>28500</v>
      </c>
      <c r="F131" s="264">
        <v>28835</v>
      </c>
      <c r="G131" s="156">
        <f t="shared" si="5"/>
        <v>1.0117543859649123</v>
      </c>
      <c r="H131" s="240">
        <v>1</v>
      </c>
      <c r="I131" s="330"/>
    </row>
    <row r="132" spans="1:12" ht="187.5" x14ac:dyDescent="0.25">
      <c r="A132" s="53">
        <v>9</v>
      </c>
      <c r="B132" s="260" t="s">
        <v>159</v>
      </c>
      <c r="C132" s="167" t="s">
        <v>554</v>
      </c>
      <c r="D132" s="266">
        <v>31.6</v>
      </c>
      <c r="E132" s="266">
        <f>E131/E125*100</f>
        <v>31.422271223814775</v>
      </c>
      <c r="F132" s="266">
        <v>31.6</v>
      </c>
      <c r="G132" s="156">
        <f t="shared" si="5"/>
        <v>1.0056561403508772</v>
      </c>
      <c r="H132" s="240">
        <v>1</v>
      </c>
      <c r="I132" s="330"/>
    </row>
    <row r="133" spans="1:12" ht="56.25" x14ac:dyDescent="0.25">
      <c r="A133" s="53">
        <v>10</v>
      </c>
      <c r="B133" s="260" t="s">
        <v>160</v>
      </c>
      <c r="C133" s="167" t="s">
        <v>555</v>
      </c>
      <c r="D133" s="264">
        <v>43</v>
      </c>
      <c r="E133" s="268">
        <v>52</v>
      </c>
      <c r="F133" s="264">
        <v>41</v>
      </c>
      <c r="G133" s="156">
        <f t="shared" si="5"/>
        <v>0.78846153846153844</v>
      </c>
      <c r="H133" s="240">
        <v>0.79</v>
      </c>
      <c r="I133" s="330"/>
    </row>
    <row r="134" spans="1:12" ht="56.25" x14ac:dyDescent="0.25">
      <c r="A134" s="53">
        <v>11</v>
      </c>
      <c r="B134" s="260" t="s">
        <v>161</v>
      </c>
      <c r="C134" s="167" t="s">
        <v>555</v>
      </c>
      <c r="D134" s="267">
        <v>1</v>
      </c>
      <c r="E134" s="267">
        <v>1</v>
      </c>
      <c r="F134" s="267">
        <v>1</v>
      </c>
      <c r="G134" s="156">
        <f t="shared" si="5"/>
        <v>1</v>
      </c>
      <c r="H134" s="240">
        <v>1</v>
      </c>
      <c r="I134" s="330">
        <v>1</v>
      </c>
    </row>
    <row r="135" spans="1:12" ht="54.75" customHeight="1" x14ac:dyDescent="0.25">
      <c r="A135" s="53">
        <v>12</v>
      </c>
      <c r="B135" s="260" t="s">
        <v>162</v>
      </c>
      <c r="C135" s="167" t="s">
        <v>555</v>
      </c>
      <c r="D135" s="267">
        <v>12</v>
      </c>
      <c r="E135" s="267">
        <v>13</v>
      </c>
      <c r="F135" s="267">
        <v>13</v>
      </c>
      <c r="G135" s="156">
        <f t="shared" si="5"/>
        <v>1</v>
      </c>
      <c r="H135" s="240">
        <v>1</v>
      </c>
      <c r="I135" s="330"/>
    </row>
    <row r="136" spans="1:12" ht="61.5" customHeight="1" x14ac:dyDescent="0.25">
      <c r="A136" s="370" t="s">
        <v>754</v>
      </c>
      <c r="B136" s="371"/>
      <c r="C136" s="371"/>
      <c r="D136" s="371"/>
      <c r="E136" s="371"/>
      <c r="F136" s="372"/>
      <c r="G136" s="157" t="s">
        <v>511</v>
      </c>
      <c r="H136" s="125">
        <f>SUM(H137:H157)/21</f>
        <v>0.99047619047619029</v>
      </c>
      <c r="I136" s="241">
        <f>9/9</f>
        <v>1</v>
      </c>
      <c r="J136" s="241">
        <f>'[3]2017'!$F$95</f>
        <v>0.99706538464844785</v>
      </c>
      <c r="K136" s="241">
        <f>I136/J136</f>
        <v>1.0029432526660094</v>
      </c>
      <c r="L136" s="233">
        <f>H136*K136</f>
        <v>0.99339141216442817</v>
      </c>
    </row>
    <row r="137" spans="1:12" ht="93.75" x14ac:dyDescent="0.25">
      <c r="A137" s="53">
        <v>1</v>
      </c>
      <c r="B137" s="260" t="s">
        <v>367</v>
      </c>
      <c r="C137" s="167" t="s">
        <v>554</v>
      </c>
      <c r="D137" s="167">
        <v>101</v>
      </c>
      <c r="E137" s="167">
        <v>100</v>
      </c>
      <c r="F137" s="167">
        <v>101</v>
      </c>
      <c r="G137" s="156">
        <f>F137/E137</f>
        <v>1.01</v>
      </c>
      <c r="H137" s="240">
        <v>1</v>
      </c>
    </row>
    <row r="138" spans="1:12" ht="112.5" x14ac:dyDescent="0.25">
      <c r="A138" s="53">
        <v>2</v>
      </c>
      <c r="B138" s="260" t="s">
        <v>368</v>
      </c>
      <c r="C138" s="167" t="s">
        <v>554</v>
      </c>
      <c r="D138" s="167">
        <v>95</v>
      </c>
      <c r="E138" s="167">
        <v>100</v>
      </c>
      <c r="F138" s="167">
        <v>98</v>
      </c>
      <c r="G138" s="156">
        <f t="shared" ref="G138:G157" si="6">F138/E138</f>
        <v>0.98</v>
      </c>
      <c r="H138" s="240">
        <v>0.98</v>
      </c>
    </row>
    <row r="139" spans="1:12" ht="56.25" x14ac:dyDescent="0.25">
      <c r="A139" s="53">
        <v>3</v>
      </c>
      <c r="B139" s="260" t="s">
        <v>369</v>
      </c>
      <c r="C139" s="167" t="s">
        <v>554</v>
      </c>
      <c r="D139" s="167">
        <v>85</v>
      </c>
      <c r="E139" s="167">
        <v>100</v>
      </c>
      <c r="F139" s="167">
        <v>85</v>
      </c>
      <c r="G139" s="156">
        <f t="shared" si="6"/>
        <v>0.85</v>
      </c>
      <c r="H139" s="240">
        <v>0.85</v>
      </c>
    </row>
    <row r="140" spans="1:12" ht="93.75" x14ac:dyDescent="0.25">
      <c r="A140" s="53">
        <v>4</v>
      </c>
      <c r="B140" s="260" t="s">
        <v>370</v>
      </c>
      <c r="C140" s="167" t="s">
        <v>555</v>
      </c>
      <c r="D140" s="167">
        <v>76</v>
      </c>
      <c r="E140" s="167">
        <v>92</v>
      </c>
      <c r="F140" s="167">
        <v>92</v>
      </c>
      <c r="G140" s="156">
        <f t="shared" si="6"/>
        <v>1</v>
      </c>
      <c r="H140" s="240">
        <v>1</v>
      </c>
      <c r="I140" s="330">
        <v>1</v>
      </c>
    </row>
    <row r="141" spans="1:12" ht="56.25" x14ac:dyDescent="0.25">
      <c r="A141" s="53">
        <v>5</v>
      </c>
      <c r="B141" s="260" t="s">
        <v>371</v>
      </c>
      <c r="C141" s="167" t="s">
        <v>555</v>
      </c>
      <c r="D141" s="167">
        <v>23</v>
      </c>
      <c r="E141" s="167">
        <v>30</v>
      </c>
      <c r="F141" s="167">
        <v>30</v>
      </c>
      <c r="G141" s="156">
        <f t="shared" si="6"/>
        <v>1</v>
      </c>
      <c r="H141" s="240">
        <v>1</v>
      </c>
      <c r="I141" s="330"/>
    </row>
    <row r="142" spans="1:12" ht="79.5" customHeight="1" x14ac:dyDescent="0.25">
      <c r="A142" s="53">
        <v>6</v>
      </c>
      <c r="B142" s="260" t="s">
        <v>372</v>
      </c>
      <c r="C142" s="167" t="s">
        <v>555</v>
      </c>
      <c r="D142" s="167">
        <v>54</v>
      </c>
      <c r="E142" s="167">
        <v>34</v>
      </c>
      <c r="F142" s="167">
        <v>34</v>
      </c>
      <c r="G142" s="156">
        <f t="shared" si="6"/>
        <v>1</v>
      </c>
      <c r="H142" s="240">
        <v>1</v>
      </c>
      <c r="I142" s="330"/>
    </row>
    <row r="143" spans="1:12" ht="78" customHeight="1" x14ac:dyDescent="0.25">
      <c r="A143" s="53">
        <v>7</v>
      </c>
      <c r="B143" s="260" t="s">
        <v>373</v>
      </c>
      <c r="C143" s="167" t="s">
        <v>555</v>
      </c>
      <c r="D143" s="167">
        <v>57</v>
      </c>
      <c r="E143" s="167">
        <v>106</v>
      </c>
      <c r="F143" s="167">
        <v>106</v>
      </c>
      <c r="G143" s="156">
        <f t="shared" si="6"/>
        <v>1</v>
      </c>
      <c r="H143" s="240">
        <v>1</v>
      </c>
      <c r="I143" s="330"/>
    </row>
    <row r="144" spans="1:12" ht="160.5" customHeight="1" x14ac:dyDescent="0.25">
      <c r="A144" s="53">
        <v>8</v>
      </c>
      <c r="B144" s="260" t="s">
        <v>374</v>
      </c>
      <c r="C144" s="167" t="s">
        <v>612</v>
      </c>
      <c r="D144" s="167">
        <v>258.86</v>
      </c>
      <c r="E144" s="167">
        <v>201</v>
      </c>
      <c r="F144" s="167">
        <v>201</v>
      </c>
      <c r="G144" s="156">
        <f t="shared" si="6"/>
        <v>1</v>
      </c>
      <c r="H144" s="240">
        <v>1</v>
      </c>
      <c r="I144" s="330">
        <v>1</v>
      </c>
    </row>
    <row r="145" spans="1:12" ht="150" x14ac:dyDescent="0.25">
      <c r="A145" s="53">
        <v>9</v>
      </c>
      <c r="B145" s="260" t="s">
        <v>375</v>
      </c>
      <c r="C145" s="167" t="s">
        <v>555</v>
      </c>
      <c r="D145" s="167">
        <v>47</v>
      </c>
      <c r="E145" s="167">
        <v>85</v>
      </c>
      <c r="F145" s="167">
        <v>85</v>
      </c>
      <c r="G145" s="156">
        <f t="shared" si="6"/>
        <v>1</v>
      </c>
      <c r="H145" s="240">
        <v>1</v>
      </c>
      <c r="I145" s="330"/>
    </row>
    <row r="146" spans="1:12" ht="56.25" x14ac:dyDescent="0.25">
      <c r="A146" s="53">
        <v>10</v>
      </c>
      <c r="B146" s="260" t="s">
        <v>376</v>
      </c>
      <c r="C146" s="167" t="s">
        <v>554</v>
      </c>
      <c r="D146" s="167">
        <v>100</v>
      </c>
      <c r="E146" s="167">
        <v>100</v>
      </c>
      <c r="F146" s="167">
        <v>100</v>
      </c>
      <c r="G146" s="156">
        <f t="shared" si="6"/>
        <v>1</v>
      </c>
      <c r="H146" s="240">
        <v>1</v>
      </c>
      <c r="I146" s="240">
        <v>1</v>
      </c>
    </row>
    <row r="147" spans="1:12" ht="75" x14ac:dyDescent="0.25">
      <c r="A147" s="53">
        <v>11</v>
      </c>
      <c r="B147" s="260" t="s">
        <v>378</v>
      </c>
      <c r="C147" s="167" t="s">
        <v>613</v>
      </c>
      <c r="D147" s="167">
        <v>14191.1</v>
      </c>
      <c r="E147" s="167">
        <v>15518.3</v>
      </c>
      <c r="F147" s="167">
        <v>15518.3</v>
      </c>
      <c r="G147" s="156">
        <f t="shared" si="6"/>
        <v>1</v>
      </c>
      <c r="H147" s="240">
        <v>1</v>
      </c>
      <c r="I147" s="240">
        <v>1</v>
      </c>
    </row>
    <row r="148" spans="1:12" ht="56.25" x14ac:dyDescent="0.25">
      <c r="A148" s="53">
        <v>12</v>
      </c>
      <c r="B148" s="260" t="s">
        <v>379</v>
      </c>
      <c r="C148" s="167" t="s">
        <v>614</v>
      </c>
      <c r="D148" s="167">
        <v>0</v>
      </c>
      <c r="E148" s="167">
        <v>0</v>
      </c>
      <c r="F148" s="167">
        <v>0</v>
      </c>
      <c r="G148" s="156" t="e">
        <f t="shared" si="6"/>
        <v>#DIV/0!</v>
      </c>
      <c r="H148" s="240">
        <v>1</v>
      </c>
    </row>
    <row r="149" spans="1:12" ht="75" x14ac:dyDescent="0.25">
      <c r="A149" s="53">
        <v>13</v>
      </c>
      <c r="B149" s="260" t="s">
        <v>382</v>
      </c>
      <c r="C149" s="167" t="s">
        <v>554</v>
      </c>
      <c r="D149" s="167">
        <v>30.8</v>
      </c>
      <c r="E149" s="167">
        <v>37</v>
      </c>
      <c r="F149" s="167">
        <v>37</v>
      </c>
      <c r="G149" s="156">
        <f t="shared" si="6"/>
        <v>1</v>
      </c>
      <c r="H149" s="240">
        <v>1</v>
      </c>
      <c r="I149" s="330">
        <v>1</v>
      </c>
    </row>
    <row r="150" spans="1:12" ht="56.25" x14ac:dyDescent="0.25">
      <c r="A150" s="53">
        <v>14</v>
      </c>
      <c r="B150" s="260" t="s">
        <v>643</v>
      </c>
      <c r="C150" s="167" t="s">
        <v>614</v>
      </c>
      <c r="D150" s="167">
        <v>25</v>
      </c>
      <c r="E150" s="167">
        <v>59</v>
      </c>
      <c r="F150" s="167">
        <v>59</v>
      </c>
      <c r="G150" s="156">
        <f t="shared" si="6"/>
        <v>1</v>
      </c>
      <c r="H150" s="240">
        <v>1</v>
      </c>
      <c r="I150" s="330"/>
    </row>
    <row r="151" spans="1:12" ht="75" customHeight="1" x14ac:dyDescent="0.25">
      <c r="A151" s="53">
        <v>15</v>
      </c>
      <c r="B151" s="260" t="s">
        <v>644</v>
      </c>
      <c r="C151" s="167" t="s">
        <v>613</v>
      </c>
      <c r="D151" s="167">
        <v>135000</v>
      </c>
      <c r="E151" s="167">
        <v>228266</v>
      </c>
      <c r="F151" s="167">
        <v>228266</v>
      </c>
      <c r="G151" s="156">
        <f t="shared" si="6"/>
        <v>1</v>
      </c>
      <c r="H151" s="240">
        <v>1</v>
      </c>
      <c r="I151" s="331">
        <v>1</v>
      </c>
    </row>
    <row r="152" spans="1:12" ht="75" x14ac:dyDescent="0.25">
      <c r="A152" s="53">
        <v>16</v>
      </c>
      <c r="B152" s="260" t="s">
        <v>384</v>
      </c>
      <c r="C152" s="167" t="s">
        <v>614</v>
      </c>
      <c r="D152" s="167">
        <v>60</v>
      </c>
      <c r="E152" s="167">
        <v>99</v>
      </c>
      <c r="F152" s="167">
        <v>99</v>
      </c>
      <c r="G152" s="156">
        <f t="shared" si="6"/>
        <v>1</v>
      </c>
      <c r="H152" s="240">
        <v>1</v>
      </c>
      <c r="I152" s="331"/>
    </row>
    <row r="153" spans="1:12" ht="93.75" x14ac:dyDescent="0.25">
      <c r="A153" s="53">
        <v>17</v>
      </c>
      <c r="B153" s="260" t="s">
        <v>385</v>
      </c>
      <c r="C153" s="167" t="s">
        <v>614</v>
      </c>
      <c r="D153" s="167">
        <v>2</v>
      </c>
      <c r="E153" s="167">
        <v>2</v>
      </c>
      <c r="F153" s="167">
        <v>2</v>
      </c>
      <c r="G153" s="156">
        <f t="shared" si="6"/>
        <v>1</v>
      </c>
      <c r="H153" s="240">
        <v>1</v>
      </c>
      <c r="I153" s="331">
        <f>SUM(H153:H155)/3</f>
        <v>1</v>
      </c>
    </row>
    <row r="154" spans="1:12" ht="115.5" customHeight="1" x14ac:dyDescent="0.25">
      <c r="A154" s="53">
        <v>18</v>
      </c>
      <c r="B154" s="260" t="s">
        <v>386</v>
      </c>
      <c r="C154" s="167" t="s">
        <v>614</v>
      </c>
      <c r="D154" s="167">
        <v>2</v>
      </c>
      <c r="E154" s="167">
        <v>1</v>
      </c>
      <c r="F154" s="167">
        <v>1</v>
      </c>
      <c r="G154" s="156">
        <f t="shared" si="6"/>
        <v>1</v>
      </c>
      <c r="H154" s="240">
        <v>1</v>
      </c>
      <c r="I154" s="331"/>
    </row>
    <row r="155" spans="1:12" ht="93.75" x14ac:dyDescent="0.25">
      <c r="A155" s="53">
        <v>19</v>
      </c>
      <c r="B155" s="260" t="s">
        <v>387</v>
      </c>
      <c r="C155" s="167" t="s">
        <v>613</v>
      </c>
      <c r="D155" s="167">
        <v>3350</v>
      </c>
      <c r="E155" s="167">
        <v>5408.1</v>
      </c>
      <c r="F155" s="167">
        <v>5408.1</v>
      </c>
      <c r="G155" s="156">
        <f t="shared" si="6"/>
        <v>1</v>
      </c>
      <c r="H155" s="240">
        <v>1</v>
      </c>
      <c r="I155" s="331"/>
    </row>
    <row r="156" spans="1:12" ht="150" customHeight="1" x14ac:dyDescent="0.25">
      <c r="A156" s="53">
        <v>20</v>
      </c>
      <c r="B156" s="260" t="s">
        <v>388</v>
      </c>
      <c r="C156" s="167" t="s">
        <v>554</v>
      </c>
      <c r="D156" s="167">
        <v>99</v>
      </c>
      <c r="E156" s="167">
        <v>100</v>
      </c>
      <c r="F156" s="167">
        <v>100</v>
      </c>
      <c r="G156" s="156">
        <f t="shared" si="6"/>
        <v>1</v>
      </c>
      <c r="H156" s="240">
        <v>1</v>
      </c>
      <c r="I156" s="330">
        <v>1</v>
      </c>
    </row>
    <row r="157" spans="1:12" ht="187.5" customHeight="1" x14ac:dyDescent="0.25">
      <c r="A157" s="53">
        <v>21</v>
      </c>
      <c r="B157" s="260" t="s">
        <v>389</v>
      </c>
      <c r="C157" s="167" t="s">
        <v>554</v>
      </c>
      <c r="D157" s="167">
        <v>103</v>
      </c>
      <c r="E157" s="167">
        <v>100</v>
      </c>
      <c r="F157" s="167">
        <v>97</v>
      </c>
      <c r="G157" s="184">
        <f t="shared" si="6"/>
        <v>0.97</v>
      </c>
      <c r="H157" s="240">
        <v>0.97</v>
      </c>
      <c r="I157" s="330"/>
    </row>
    <row r="158" spans="1:12" ht="48.75" customHeight="1" x14ac:dyDescent="0.25">
      <c r="A158" s="367" t="s">
        <v>755</v>
      </c>
      <c r="B158" s="368"/>
      <c r="C158" s="368"/>
      <c r="D158" s="368"/>
      <c r="E158" s="368"/>
      <c r="F158" s="369"/>
      <c r="G158" s="307" t="s">
        <v>511</v>
      </c>
      <c r="H158" s="125">
        <f>SUM(H162:H214)/48</f>
        <v>0.99979166666666675</v>
      </c>
      <c r="I158" s="240">
        <f>SUM(I162:I214)/15</f>
        <v>1</v>
      </c>
      <c r="J158" s="241">
        <f>'[3]2017'!$F$119</f>
        <v>0.96730986240462413</v>
      </c>
      <c r="K158" s="241">
        <f>I158/J158</f>
        <v>1.0337948974428026</v>
      </c>
      <c r="L158" s="126">
        <f>H158*K158</f>
        <v>1.0335795235058354</v>
      </c>
    </row>
    <row r="159" spans="1:12" x14ac:dyDescent="0.25">
      <c r="A159" s="53">
        <v>1</v>
      </c>
      <c r="B159" s="269" t="s">
        <v>166</v>
      </c>
      <c r="C159" s="270" t="s">
        <v>615</v>
      </c>
      <c r="D159" s="271">
        <v>321.60000000000002</v>
      </c>
      <c r="E159" s="271">
        <v>305</v>
      </c>
      <c r="F159" s="271">
        <v>345.7</v>
      </c>
      <c r="G159" s="156">
        <f>F159/E159</f>
        <v>1.1334426229508197</v>
      </c>
      <c r="I159" s="330"/>
    </row>
    <row r="160" spans="1:12" ht="56.25" customHeight="1" x14ac:dyDescent="0.25">
      <c r="A160" s="53">
        <f>A159+1</f>
        <v>2</v>
      </c>
      <c r="B160" s="272" t="s">
        <v>167</v>
      </c>
      <c r="C160" s="167" t="s">
        <v>613</v>
      </c>
      <c r="D160" s="271">
        <v>22.4</v>
      </c>
      <c r="E160" s="271">
        <v>22.9</v>
      </c>
      <c r="F160" s="271">
        <v>23</v>
      </c>
      <c r="G160" s="156">
        <f t="shared" ref="G160:G214" si="7">F160/E160</f>
        <v>1.0043668122270744</v>
      </c>
      <c r="I160" s="330"/>
    </row>
    <row r="161" spans="1:9" ht="38.25" customHeight="1" x14ac:dyDescent="0.25">
      <c r="A161" s="53">
        <f>A160+1</f>
        <v>3</v>
      </c>
      <c r="B161" s="272" t="s">
        <v>168</v>
      </c>
      <c r="C161" s="167" t="s">
        <v>613</v>
      </c>
      <c r="D161" s="273">
        <v>0.57999999999999996</v>
      </c>
      <c r="E161" s="273">
        <v>0.55000000000000004</v>
      </c>
      <c r="F161" s="273">
        <v>0.6</v>
      </c>
      <c r="G161" s="156">
        <f t="shared" si="7"/>
        <v>1.0909090909090908</v>
      </c>
      <c r="I161" s="330"/>
    </row>
    <row r="162" spans="1:9" ht="132.75" customHeight="1" x14ac:dyDescent="0.25">
      <c r="A162" s="53">
        <f t="shared" ref="A162:A165" si="8">A161+1</f>
        <v>4</v>
      </c>
      <c r="B162" s="272" t="s">
        <v>169</v>
      </c>
      <c r="C162" s="43" t="s">
        <v>170</v>
      </c>
      <c r="D162" s="270">
        <v>1</v>
      </c>
      <c r="E162" s="270">
        <v>1</v>
      </c>
      <c r="F162" s="270">
        <v>1</v>
      </c>
      <c r="G162" s="156">
        <f t="shared" si="7"/>
        <v>1</v>
      </c>
      <c r="H162" s="240">
        <v>1</v>
      </c>
      <c r="I162" s="330">
        <v>1</v>
      </c>
    </row>
    <row r="163" spans="1:9" ht="56.25" customHeight="1" x14ac:dyDescent="0.25">
      <c r="A163" s="53">
        <f t="shared" si="8"/>
        <v>5</v>
      </c>
      <c r="B163" s="272" t="s">
        <v>171</v>
      </c>
      <c r="C163" s="43" t="s">
        <v>170</v>
      </c>
      <c r="D163" s="270">
        <v>1</v>
      </c>
      <c r="E163" s="270">
        <v>1</v>
      </c>
      <c r="F163" s="270">
        <v>1</v>
      </c>
      <c r="G163" s="156">
        <f t="shared" si="7"/>
        <v>1</v>
      </c>
      <c r="H163" s="240">
        <v>1</v>
      </c>
      <c r="I163" s="330"/>
    </row>
    <row r="164" spans="1:9" ht="56.25" customHeight="1" x14ac:dyDescent="0.25">
      <c r="A164" s="53">
        <v>6</v>
      </c>
      <c r="B164" s="272" t="s">
        <v>517</v>
      </c>
      <c r="C164" s="43" t="s">
        <v>555</v>
      </c>
      <c r="D164" s="270">
        <v>3</v>
      </c>
      <c r="E164" s="270">
        <v>6</v>
      </c>
      <c r="F164" s="270">
        <v>6</v>
      </c>
      <c r="G164" s="156">
        <f t="shared" si="7"/>
        <v>1</v>
      </c>
      <c r="H164" s="240">
        <v>1</v>
      </c>
      <c r="I164" s="330">
        <v>1</v>
      </c>
    </row>
    <row r="165" spans="1:9" ht="56.25" customHeight="1" x14ac:dyDescent="0.25">
      <c r="A165" s="53">
        <f t="shared" si="8"/>
        <v>7</v>
      </c>
      <c r="B165" s="272" t="s">
        <v>645</v>
      </c>
      <c r="C165" s="43" t="s">
        <v>646</v>
      </c>
      <c r="D165" s="270"/>
      <c r="E165" s="273">
        <v>2428.39</v>
      </c>
      <c r="F165" s="273">
        <v>2437.54</v>
      </c>
      <c r="G165" s="156">
        <f t="shared" si="7"/>
        <v>1.0037679285452501</v>
      </c>
      <c r="H165" s="240">
        <v>1</v>
      </c>
      <c r="I165" s="330"/>
    </row>
    <row r="166" spans="1:9" ht="19.5" customHeight="1" x14ac:dyDescent="0.25">
      <c r="A166" s="53"/>
      <c r="B166" s="272" t="s">
        <v>519</v>
      </c>
      <c r="C166" s="43"/>
      <c r="D166" s="270"/>
      <c r="E166" s="273"/>
      <c r="F166" s="273"/>
      <c r="G166" s="156"/>
      <c r="I166" s="330"/>
    </row>
    <row r="167" spans="1:9" ht="89.25" customHeight="1" x14ac:dyDescent="0.25">
      <c r="A167" s="274" t="s">
        <v>524</v>
      </c>
      <c r="B167" s="272" t="s">
        <v>647</v>
      </c>
      <c r="C167" s="43" t="s">
        <v>646</v>
      </c>
      <c r="D167" s="270"/>
      <c r="E167" s="273">
        <v>636.61</v>
      </c>
      <c r="F167" s="273">
        <v>636.30999999999995</v>
      </c>
      <c r="G167" s="156">
        <f t="shared" si="7"/>
        <v>0.99952875386814521</v>
      </c>
      <c r="H167" s="240">
        <v>1</v>
      </c>
      <c r="I167" s="330"/>
    </row>
    <row r="168" spans="1:9" ht="93.75" customHeight="1" x14ac:dyDescent="0.25">
      <c r="A168" s="53" t="s">
        <v>649</v>
      </c>
      <c r="B168" s="272" t="s">
        <v>648</v>
      </c>
      <c r="C168" s="43" t="s">
        <v>646</v>
      </c>
      <c r="D168" s="270"/>
      <c r="E168" s="273">
        <v>307.77</v>
      </c>
      <c r="F168" s="273">
        <v>322.83</v>
      </c>
      <c r="G168" s="156">
        <f t="shared" si="7"/>
        <v>1.048932644507262</v>
      </c>
      <c r="H168" s="240">
        <v>1</v>
      </c>
      <c r="I168" s="330"/>
    </row>
    <row r="169" spans="1:9" ht="66.75" customHeight="1" x14ac:dyDescent="0.25">
      <c r="A169" s="53" t="s">
        <v>650</v>
      </c>
      <c r="B169" s="272" t="s">
        <v>653</v>
      </c>
      <c r="C169" s="43" t="s">
        <v>646</v>
      </c>
      <c r="D169" s="270"/>
      <c r="E169" s="273">
        <v>302.42</v>
      </c>
      <c r="F169" s="273">
        <v>303.39999999999998</v>
      </c>
      <c r="G169" s="156">
        <f t="shared" si="7"/>
        <v>1.0032405264202102</v>
      </c>
      <c r="H169" s="240">
        <v>1</v>
      </c>
      <c r="I169" s="330"/>
    </row>
    <row r="170" spans="1:9" ht="84" customHeight="1" x14ac:dyDescent="0.25">
      <c r="A170" s="53" t="s">
        <v>651</v>
      </c>
      <c r="B170" s="272" t="s">
        <v>654</v>
      </c>
      <c r="C170" s="43" t="s">
        <v>646</v>
      </c>
      <c r="D170" s="270"/>
      <c r="E170" s="273">
        <v>111.59</v>
      </c>
      <c r="F170" s="273">
        <v>113</v>
      </c>
      <c r="G170" s="156">
        <f t="shared" si="7"/>
        <v>1.0126355408190697</v>
      </c>
      <c r="H170" s="240">
        <v>1</v>
      </c>
      <c r="I170" s="330"/>
    </row>
    <row r="171" spans="1:9" ht="82.5" customHeight="1" x14ac:dyDescent="0.25">
      <c r="A171" s="53" t="s">
        <v>652</v>
      </c>
      <c r="B171" s="272" t="s">
        <v>655</v>
      </c>
      <c r="C171" s="43" t="s">
        <v>646</v>
      </c>
      <c r="D171" s="270"/>
      <c r="E171" s="273">
        <v>1070</v>
      </c>
      <c r="F171" s="273">
        <v>1062</v>
      </c>
      <c r="G171" s="156">
        <f t="shared" si="7"/>
        <v>0.99252336448598133</v>
      </c>
      <c r="H171" s="240">
        <v>0.99</v>
      </c>
      <c r="I171" s="330"/>
    </row>
    <row r="172" spans="1:9" ht="69.75" customHeight="1" x14ac:dyDescent="0.25">
      <c r="A172" s="53">
        <v>8</v>
      </c>
      <c r="B172" s="272" t="s">
        <v>656</v>
      </c>
      <c r="C172" s="43" t="s">
        <v>657</v>
      </c>
      <c r="D172" s="270"/>
      <c r="E172" s="173" t="s">
        <v>658</v>
      </c>
      <c r="F172" s="173" t="s">
        <v>658</v>
      </c>
      <c r="G172" s="156">
        <v>1</v>
      </c>
      <c r="H172" s="240">
        <v>1</v>
      </c>
      <c r="I172" s="330"/>
    </row>
    <row r="173" spans="1:9" ht="20.25" customHeight="1" x14ac:dyDescent="0.25">
      <c r="A173" s="53"/>
      <c r="B173" s="272" t="s">
        <v>519</v>
      </c>
      <c r="C173" s="43"/>
      <c r="D173" s="270"/>
      <c r="E173" s="173"/>
      <c r="F173" s="173"/>
      <c r="G173" s="156"/>
      <c r="I173" s="330"/>
    </row>
    <row r="174" spans="1:9" ht="69.75" customHeight="1" x14ac:dyDescent="0.25">
      <c r="A174" s="53" t="s">
        <v>515</v>
      </c>
      <c r="B174" s="272" t="s">
        <v>660</v>
      </c>
      <c r="C174" s="43" t="s">
        <v>657</v>
      </c>
      <c r="D174" s="270"/>
      <c r="E174" s="173" t="s">
        <v>662</v>
      </c>
      <c r="F174" s="173" t="s">
        <v>662</v>
      </c>
      <c r="G174" s="156">
        <v>1</v>
      </c>
      <c r="H174" s="240">
        <v>1</v>
      </c>
      <c r="I174" s="330"/>
    </row>
    <row r="175" spans="1:9" ht="69.75" customHeight="1" x14ac:dyDescent="0.25">
      <c r="A175" s="53" t="s">
        <v>659</v>
      </c>
      <c r="B175" s="272" t="s">
        <v>661</v>
      </c>
      <c r="C175" s="43" t="s">
        <v>657</v>
      </c>
      <c r="D175" s="270"/>
      <c r="E175" s="173" t="s">
        <v>662</v>
      </c>
      <c r="F175" s="173" t="s">
        <v>662</v>
      </c>
      <c r="G175" s="156">
        <v>1</v>
      </c>
      <c r="H175" s="240">
        <v>1</v>
      </c>
      <c r="I175" s="330"/>
    </row>
    <row r="176" spans="1:9" ht="56.25" customHeight="1" x14ac:dyDescent="0.25">
      <c r="A176" s="53">
        <v>9</v>
      </c>
      <c r="B176" s="272" t="s">
        <v>663</v>
      </c>
      <c r="C176" s="43" t="s">
        <v>664</v>
      </c>
      <c r="D176" s="270"/>
      <c r="E176" s="273">
        <v>4.9000000000000004</v>
      </c>
      <c r="F176" s="273">
        <v>5.0999999999999996</v>
      </c>
      <c r="G176" s="156">
        <v>1.0126355408190697</v>
      </c>
      <c r="H176" s="240">
        <v>1</v>
      </c>
      <c r="I176" s="330"/>
    </row>
    <row r="177" spans="1:9" ht="172.5" customHeight="1" x14ac:dyDescent="0.25">
      <c r="A177" s="53">
        <v>10</v>
      </c>
      <c r="B177" s="272" t="s">
        <v>518</v>
      </c>
      <c r="C177" s="43" t="s">
        <v>615</v>
      </c>
      <c r="D177" s="271">
        <v>19.899999999999999</v>
      </c>
      <c r="E177" s="271">
        <v>39.799999999999997</v>
      </c>
      <c r="F177" s="271">
        <v>41.2</v>
      </c>
      <c r="G177" s="156">
        <f t="shared" si="7"/>
        <v>1.035175879396985</v>
      </c>
      <c r="H177" s="240">
        <v>1</v>
      </c>
      <c r="I177" s="330">
        <f>SUM(H177:H188)/10</f>
        <v>1</v>
      </c>
    </row>
    <row r="178" spans="1:9" x14ac:dyDescent="0.25">
      <c r="A178" s="53"/>
      <c r="B178" s="272" t="s">
        <v>519</v>
      </c>
      <c r="C178" s="43"/>
      <c r="D178" s="270"/>
      <c r="E178" s="271"/>
      <c r="F178" s="271"/>
      <c r="G178" s="156"/>
      <c r="I178" s="330"/>
    </row>
    <row r="179" spans="1:9" ht="37.5" x14ac:dyDescent="0.25">
      <c r="A179" s="53" t="s">
        <v>665</v>
      </c>
      <c r="B179" s="272" t="s">
        <v>523</v>
      </c>
      <c r="C179" s="43" t="s">
        <v>615</v>
      </c>
      <c r="D179" s="270">
        <v>19.899999999999999</v>
      </c>
      <c r="E179" s="271">
        <v>9.8000000000000007</v>
      </c>
      <c r="F179" s="271">
        <v>9.8000000000000007</v>
      </c>
      <c r="G179" s="156">
        <f t="shared" si="7"/>
        <v>1</v>
      </c>
      <c r="H179" s="240">
        <v>1</v>
      </c>
      <c r="I179" s="330"/>
    </row>
    <row r="180" spans="1:9" ht="36.75" customHeight="1" x14ac:dyDescent="0.25">
      <c r="A180" s="53" t="s">
        <v>666</v>
      </c>
      <c r="B180" s="272" t="s">
        <v>667</v>
      </c>
      <c r="C180" s="43" t="s">
        <v>615</v>
      </c>
      <c r="D180" s="270"/>
      <c r="E180" s="271">
        <v>25.5</v>
      </c>
      <c r="F180" s="271">
        <v>26.3</v>
      </c>
      <c r="G180" s="156">
        <f t="shared" si="7"/>
        <v>1.031372549019608</v>
      </c>
      <c r="H180" s="240">
        <v>1</v>
      </c>
      <c r="I180" s="330"/>
    </row>
    <row r="181" spans="1:9" ht="52.5" customHeight="1" x14ac:dyDescent="0.25">
      <c r="A181" s="53" t="s">
        <v>668</v>
      </c>
      <c r="B181" s="272" t="s">
        <v>669</v>
      </c>
      <c r="C181" s="43" t="s">
        <v>615</v>
      </c>
      <c r="D181" s="270"/>
      <c r="E181" s="271">
        <v>4.5</v>
      </c>
      <c r="F181" s="271">
        <v>5.0999999999999996</v>
      </c>
      <c r="G181" s="156">
        <f t="shared" si="7"/>
        <v>1.1333333333333333</v>
      </c>
      <c r="H181" s="240">
        <v>1</v>
      </c>
      <c r="I181" s="330"/>
    </row>
    <row r="182" spans="1:9" ht="70.5" customHeight="1" x14ac:dyDescent="0.25">
      <c r="A182" s="53">
        <v>11</v>
      </c>
      <c r="B182" s="272" t="s">
        <v>520</v>
      </c>
      <c r="C182" s="43" t="s">
        <v>175</v>
      </c>
      <c r="D182" s="270">
        <v>3</v>
      </c>
      <c r="E182" s="271">
        <v>3</v>
      </c>
      <c r="F182" s="271">
        <v>3</v>
      </c>
      <c r="G182" s="156">
        <f t="shared" si="7"/>
        <v>1</v>
      </c>
      <c r="H182" s="240">
        <v>1</v>
      </c>
      <c r="I182" s="330"/>
    </row>
    <row r="183" spans="1:9" ht="243.75" x14ac:dyDescent="0.25">
      <c r="A183" s="53">
        <v>12</v>
      </c>
      <c r="B183" s="272" t="s">
        <v>521</v>
      </c>
      <c r="C183" s="43" t="s">
        <v>613</v>
      </c>
      <c r="D183" s="43" t="s">
        <v>522</v>
      </c>
      <c r="E183" s="275" t="s">
        <v>670</v>
      </c>
      <c r="F183" s="275" t="s">
        <v>670</v>
      </c>
      <c r="G183" s="156">
        <v>1</v>
      </c>
      <c r="H183" s="240">
        <v>1</v>
      </c>
      <c r="I183" s="330"/>
    </row>
    <row r="184" spans="1:9" x14ac:dyDescent="0.25">
      <c r="A184" s="53"/>
      <c r="B184" s="272" t="s">
        <v>519</v>
      </c>
      <c r="C184" s="43"/>
      <c r="D184" s="270"/>
      <c r="E184" s="43"/>
      <c r="F184" s="43"/>
      <c r="G184" s="156"/>
      <c r="I184" s="330"/>
    </row>
    <row r="185" spans="1:9" ht="61.5" customHeight="1" x14ac:dyDescent="0.25">
      <c r="A185" s="53" t="s">
        <v>671</v>
      </c>
      <c r="B185" s="272" t="s">
        <v>526</v>
      </c>
      <c r="C185" s="43" t="s">
        <v>613</v>
      </c>
      <c r="D185" s="43" t="s">
        <v>522</v>
      </c>
      <c r="E185" s="276"/>
      <c r="F185" s="43"/>
      <c r="G185" s="156"/>
      <c r="H185" s="240">
        <v>1</v>
      </c>
      <c r="I185" s="330"/>
    </row>
    <row r="186" spans="1:9" ht="56.25" customHeight="1" x14ac:dyDescent="0.25">
      <c r="A186" s="53" t="s">
        <v>672</v>
      </c>
      <c r="B186" s="272" t="s">
        <v>673</v>
      </c>
      <c r="C186" s="43" t="s">
        <v>613</v>
      </c>
      <c r="D186" s="270"/>
      <c r="E186" s="270">
        <v>7547</v>
      </c>
      <c r="F186" s="270">
        <v>7547</v>
      </c>
      <c r="G186" s="156">
        <f t="shared" si="7"/>
        <v>1</v>
      </c>
      <c r="H186" s="240">
        <v>1</v>
      </c>
      <c r="I186" s="330"/>
    </row>
    <row r="187" spans="1:9" ht="112.5" x14ac:dyDescent="0.25">
      <c r="A187" s="53" t="s">
        <v>674</v>
      </c>
      <c r="B187" s="272" t="s">
        <v>675</v>
      </c>
      <c r="C187" s="43" t="s">
        <v>613</v>
      </c>
      <c r="D187" s="270"/>
      <c r="E187" s="270">
        <v>5395</v>
      </c>
      <c r="F187" s="270">
        <v>5395</v>
      </c>
      <c r="G187" s="156">
        <f t="shared" si="7"/>
        <v>1</v>
      </c>
      <c r="H187" s="240">
        <v>1</v>
      </c>
      <c r="I187" s="330"/>
    </row>
    <row r="188" spans="1:9" ht="69" customHeight="1" x14ac:dyDescent="0.25">
      <c r="A188" s="53" t="s">
        <v>676</v>
      </c>
      <c r="B188" s="272" t="s">
        <v>677</v>
      </c>
      <c r="C188" s="43" t="s">
        <v>613</v>
      </c>
      <c r="D188" s="270"/>
      <c r="E188" s="270">
        <v>8141</v>
      </c>
      <c r="F188" s="270">
        <v>8141</v>
      </c>
      <c r="G188" s="156">
        <f t="shared" si="7"/>
        <v>1</v>
      </c>
      <c r="H188" s="240">
        <v>1</v>
      </c>
      <c r="I188" s="330"/>
    </row>
    <row r="189" spans="1:9" ht="78" customHeight="1" x14ac:dyDescent="0.25">
      <c r="A189" s="53">
        <v>13</v>
      </c>
      <c r="B189" s="272" t="s">
        <v>678</v>
      </c>
      <c r="C189" s="43" t="s">
        <v>679</v>
      </c>
      <c r="D189" s="270">
        <v>24</v>
      </c>
      <c r="E189" s="270">
        <v>14</v>
      </c>
      <c r="F189" s="270">
        <v>14</v>
      </c>
      <c r="G189" s="156">
        <f t="shared" si="7"/>
        <v>1</v>
      </c>
      <c r="H189" s="240">
        <v>1</v>
      </c>
      <c r="I189" s="240">
        <v>1</v>
      </c>
    </row>
    <row r="190" spans="1:9" ht="78" customHeight="1" x14ac:dyDescent="0.25">
      <c r="A190" s="53">
        <v>14</v>
      </c>
      <c r="B190" s="272" t="s">
        <v>680</v>
      </c>
      <c r="C190" s="43" t="s">
        <v>175</v>
      </c>
      <c r="D190" s="270"/>
      <c r="E190" s="270">
        <v>1</v>
      </c>
      <c r="F190" s="270">
        <v>1</v>
      </c>
      <c r="G190" s="156">
        <f t="shared" si="7"/>
        <v>1</v>
      </c>
      <c r="H190" s="240">
        <v>1</v>
      </c>
      <c r="I190" s="240">
        <v>1</v>
      </c>
    </row>
    <row r="191" spans="1:9" ht="78" customHeight="1" x14ac:dyDescent="0.25">
      <c r="A191" s="53">
        <v>15</v>
      </c>
      <c r="B191" s="272" t="s">
        <v>527</v>
      </c>
      <c r="C191" s="43" t="s">
        <v>175</v>
      </c>
      <c r="D191" s="270">
        <v>31</v>
      </c>
      <c r="E191" s="270">
        <v>4</v>
      </c>
      <c r="F191" s="270">
        <v>4</v>
      </c>
      <c r="G191" s="156">
        <f t="shared" si="7"/>
        <v>1</v>
      </c>
      <c r="H191" s="240">
        <v>1</v>
      </c>
      <c r="I191" s="240">
        <v>1</v>
      </c>
    </row>
    <row r="192" spans="1:9" ht="78" customHeight="1" x14ac:dyDescent="0.25">
      <c r="A192" s="53">
        <v>16</v>
      </c>
      <c r="B192" s="272" t="s">
        <v>528</v>
      </c>
      <c r="C192" s="43" t="s">
        <v>178</v>
      </c>
      <c r="D192" s="270">
        <v>1050</v>
      </c>
      <c r="E192" s="270">
        <v>0</v>
      </c>
      <c r="F192" s="270">
        <v>0</v>
      </c>
      <c r="G192" s="156">
        <v>1</v>
      </c>
      <c r="H192" s="240">
        <v>1</v>
      </c>
      <c r="I192" s="240">
        <v>1</v>
      </c>
    </row>
    <row r="193" spans="1:9" ht="78" customHeight="1" x14ac:dyDescent="0.25">
      <c r="A193" s="53">
        <v>17</v>
      </c>
      <c r="B193" s="272" t="s">
        <v>681</v>
      </c>
      <c r="C193" s="43" t="s">
        <v>682</v>
      </c>
      <c r="D193" s="270">
        <v>10</v>
      </c>
      <c r="E193" s="270">
        <v>10</v>
      </c>
      <c r="F193" s="270">
        <v>10</v>
      </c>
      <c r="G193" s="156">
        <f t="shared" si="7"/>
        <v>1</v>
      </c>
      <c r="H193" s="240">
        <v>1</v>
      </c>
      <c r="I193" s="330">
        <v>1</v>
      </c>
    </row>
    <row r="194" spans="1:9" ht="78" customHeight="1" x14ac:dyDescent="0.25">
      <c r="A194" s="53">
        <v>18</v>
      </c>
      <c r="B194" s="272" t="s">
        <v>683</v>
      </c>
      <c r="C194" s="43" t="s">
        <v>178</v>
      </c>
      <c r="D194" s="270"/>
      <c r="E194" s="270">
        <v>200</v>
      </c>
      <c r="F194" s="270">
        <v>200</v>
      </c>
      <c r="G194" s="156">
        <f t="shared" si="7"/>
        <v>1</v>
      </c>
      <c r="H194" s="240">
        <v>1</v>
      </c>
      <c r="I194" s="330"/>
    </row>
    <row r="195" spans="1:9" ht="78" customHeight="1" x14ac:dyDescent="0.25">
      <c r="A195" s="53">
        <v>19</v>
      </c>
      <c r="B195" s="272" t="s">
        <v>684</v>
      </c>
      <c r="C195" s="43" t="s">
        <v>182</v>
      </c>
      <c r="D195" s="270"/>
      <c r="E195" s="270">
        <v>888</v>
      </c>
      <c r="F195" s="270">
        <v>888</v>
      </c>
      <c r="G195" s="156">
        <f t="shared" si="7"/>
        <v>1</v>
      </c>
      <c r="H195" s="240">
        <v>1</v>
      </c>
      <c r="I195" s="330">
        <v>1</v>
      </c>
    </row>
    <row r="196" spans="1:9" ht="152.25" customHeight="1" x14ac:dyDescent="0.25">
      <c r="A196" s="53" t="s">
        <v>685</v>
      </c>
      <c r="B196" s="272" t="s">
        <v>686</v>
      </c>
      <c r="C196" s="43" t="s">
        <v>182</v>
      </c>
      <c r="D196" s="270"/>
      <c r="E196" s="270">
        <v>888</v>
      </c>
      <c r="F196" s="270">
        <v>888</v>
      </c>
      <c r="G196" s="156">
        <f t="shared" si="7"/>
        <v>1</v>
      </c>
      <c r="H196" s="240">
        <v>1</v>
      </c>
      <c r="I196" s="330"/>
    </row>
    <row r="197" spans="1:9" ht="78" customHeight="1" x14ac:dyDescent="0.25">
      <c r="A197" s="53" t="s">
        <v>687</v>
      </c>
      <c r="B197" s="272" t="s">
        <v>688</v>
      </c>
      <c r="C197" s="43" t="s">
        <v>182</v>
      </c>
      <c r="D197" s="270"/>
      <c r="E197" s="270">
        <v>350</v>
      </c>
      <c r="F197" s="270">
        <v>350</v>
      </c>
      <c r="G197" s="156">
        <f t="shared" si="7"/>
        <v>1</v>
      </c>
      <c r="H197" s="240">
        <v>1</v>
      </c>
      <c r="I197" s="330"/>
    </row>
    <row r="198" spans="1:9" ht="78" customHeight="1" x14ac:dyDescent="0.25">
      <c r="A198" s="53" t="s">
        <v>689</v>
      </c>
      <c r="B198" s="272" t="s">
        <v>690</v>
      </c>
      <c r="C198" s="43" t="s">
        <v>182</v>
      </c>
      <c r="D198" s="270"/>
      <c r="E198" s="270">
        <v>280</v>
      </c>
      <c r="F198" s="270">
        <v>280</v>
      </c>
      <c r="G198" s="156">
        <f t="shared" si="7"/>
        <v>1</v>
      </c>
      <c r="H198" s="240">
        <v>1</v>
      </c>
      <c r="I198" s="330"/>
    </row>
    <row r="199" spans="1:9" ht="78" customHeight="1" x14ac:dyDescent="0.25">
      <c r="A199" s="53" t="s">
        <v>691</v>
      </c>
      <c r="B199" s="272" t="s">
        <v>692</v>
      </c>
      <c r="C199" s="43" t="s">
        <v>182</v>
      </c>
      <c r="D199" s="270"/>
      <c r="E199" s="270">
        <v>258</v>
      </c>
      <c r="F199" s="270">
        <v>258</v>
      </c>
      <c r="G199" s="156">
        <f t="shared" si="7"/>
        <v>1</v>
      </c>
      <c r="H199" s="240">
        <v>1</v>
      </c>
      <c r="I199" s="330"/>
    </row>
    <row r="200" spans="1:9" ht="168.75" x14ac:dyDescent="0.25">
      <c r="A200" s="53">
        <v>20</v>
      </c>
      <c r="B200" s="272" t="s">
        <v>529</v>
      </c>
      <c r="C200" s="43" t="s">
        <v>615</v>
      </c>
      <c r="D200" s="270">
        <v>94.2</v>
      </c>
      <c r="E200" s="271">
        <v>117.2</v>
      </c>
      <c r="F200" s="271">
        <v>120.4</v>
      </c>
      <c r="G200" s="156">
        <f t="shared" si="7"/>
        <v>1.0273037542662116</v>
      </c>
      <c r="H200" s="240">
        <v>1</v>
      </c>
      <c r="I200" s="330"/>
    </row>
    <row r="201" spans="1:9" x14ac:dyDescent="0.25">
      <c r="A201" s="53"/>
      <c r="B201" s="272" t="s">
        <v>519</v>
      </c>
      <c r="C201" s="43"/>
      <c r="D201" s="270"/>
      <c r="E201" s="270"/>
      <c r="F201" s="270"/>
      <c r="G201" s="156"/>
      <c r="I201" s="330"/>
    </row>
    <row r="202" spans="1:9" x14ac:dyDescent="0.25">
      <c r="A202" s="175" t="s">
        <v>693</v>
      </c>
      <c r="B202" s="272" t="s">
        <v>536</v>
      </c>
      <c r="C202" s="43" t="s">
        <v>615</v>
      </c>
      <c r="D202" s="271">
        <v>74.3</v>
      </c>
      <c r="E202" s="271">
        <v>57.9</v>
      </c>
      <c r="F202" s="271">
        <v>59.8</v>
      </c>
      <c r="G202" s="156">
        <f t="shared" si="7"/>
        <v>1.0328151986183074</v>
      </c>
      <c r="H202" s="240">
        <v>1</v>
      </c>
      <c r="I202" s="330"/>
    </row>
    <row r="203" spans="1:9" ht="37.5" x14ac:dyDescent="0.25">
      <c r="A203" s="175" t="s">
        <v>694</v>
      </c>
      <c r="B203" s="272" t="s">
        <v>537</v>
      </c>
      <c r="C203" s="43" t="s">
        <v>615</v>
      </c>
      <c r="D203" s="271">
        <v>19.899999999999999</v>
      </c>
      <c r="E203" s="271">
        <v>9.8000000000000007</v>
      </c>
      <c r="F203" s="271">
        <v>9.8000000000000007</v>
      </c>
      <c r="G203" s="156">
        <f t="shared" si="7"/>
        <v>1</v>
      </c>
      <c r="H203" s="240">
        <v>1</v>
      </c>
      <c r="I203" s="330"/>
    </row>
    <row r="204" spans="1:9" x14ac:dyDescent="0.25">
      <c r="A204" s="175" t="s">
        <v>695</v>
      </c>
      <c r="B204" s="272" t="s">
        <v>696</v>
      </c>
      <c r="C204" s="43" t="s">
        <v>615</v>
      </c>
      <c r="D204" s="271"/>
      <c r="E204" s="271">
        <v>35.9</v>
      </c>
      <c r="F204" s="271">
        <v>36.5</v>
      </c>
      <c r="G204" s="156">
        <f t="shared" si="7"/>
        <v>1.0167130919220055</v>
      </c>
      <c r="H204" s="240">
        <v>1</v>
      </c>
      <c r="I204" s="330"/>
    </row>
    <row r="205" spans="1:9" x14ac:dyDescent="0.25">
      <c r="A205" s="175" t="s">
        <v>697</v>
      </c>
      <c r="B205" s="272" t="s">
        <v>698</v>
      </c>
      <c r="C205" s="43" t="s">
        <v>615</v>
      </c>
      <c r="D205" s="271"/>
      <c r="E205" s="271">
        <v>13.6</v>
      </c>
      <c r="F205" s="271">
        <v>14.3</v>
      </c>
      <c r="G205" s="156">
        <f t="shared" si="7"/>
        <v>1.0514705882352942</v>
      </c>
      <c r="H205" s="240">
        <v>1</v>
      </c>
      <c r="I205" s="330"/>
    </row>
    <row r="206" spans="1:9" ht="75" x14ac:dyDescent="0.25">
      <c r="A206" s="53">
        <v>21</v>
      </c>
      <c r="B206" s="272" t="s">
        <v>183</v>
      </c>
      <c r="C206" s="43" t="s">
        <v>699</v>
      </c>
      <c r="D206" s="270">
        <v>14</v>
      </c>
      <c r="E206" s="270">
        <v>15</v>
      </c>
      <c r="F206" s="270">
        <v>15</v>
      </c>
      <c r="G206" s="156">
        <f t="shared" si="7"/>
        <v>1</v>
      </c>
      <c r="H206" s="240">
        <v>1</v>
      </c>
      <c r="I206" s="240">
        <v>1</v>
      </c>
    </row>
    <row r="207" spans="1:9" ht="75" x14ac:dyDescent="0.25">
      <c r="A207" s="53">
        <v>22</v>
      </c>
      <c r="B207" s="272" t="s">
        <v>186</v>
      </c>
      <c r="C207" s="43" t="s">
        <v>175</v>
      </c>
      <c r="D207" s="270">
        <v>8</v>
      </c>
      <c r="E207" s="270">
        <v>4</v>
      </c>
      <c r="F207" s="270">
        <v>4</v>
      </c>
      <c r="G207" s="156">
        <f t="shared" si="7"/>
        <v>1</v>
      </c>
      <c r="H207" s="240">
        <v>1</v>
      </c>
      <c r="I207" s="240">
        <v>1</v>
      </c>
    </row>
    <row r="208" spans="1:9" ht="56.25" x14ac:dyDescent="0.25">
      <c r="A208" s="53">
        <v>23</v>
      </c>
      <c r="B208" s="272" t="s">
        <v>532</v>
      </c>
      <c r="C208" s="43" t="s">
        <v>616</v>
      </c>
      <c r="D208" s="270">
        <v>150</v>
      </c>
      <c r="E208" s="270"/>
      <c r="F208" s="270"/>
      <c r="G208" s="156">
        <v>1</v>
      </c>
      <c r="H208" s="240">
        <v>1</v>
      </c>
      <c r="I208" s="330">
        <v>1</v>
      </c>
    </row>
    <row r="209" spans="1:12" ht="75" x14ac:dyDescent="0.25">
      <c r="A209" s="53">
        <v>24</v>
      </c>
      <c r="B209" s="272" t="s">
        <v>533</v>
      </c>
      <c r="C209" s="43" t="s">
        <v>699</v>
      </c>
      <c r="D209" s="270">
        <v>2</v>
      </c>
      <c r="E209" s="270"/>
      <c r="F209" s="270"/>
      <c r="G209" s="156">
        <v>1</v>
      </c>
      <c r="H209" s="240">
        <v>1</v>
      </c>
      <c r="I209" s="330"/>
    </row>
    <row r="210" spans="1:12" ht="93.75" x14ac:dyDescent="0.25">
      <c r="A210" s="53">
        <v>25</v>
      </c>
      <c r="B210" s="272" t="s">
        <v>534</v>
      </c>
      <c r="C210" s="43" t="s">
        <v>175</v>
      </c>
      <c r="D210" s="270">
        <v>1</v>
      </c>
      <c r="E210" s="270">
        <v>1</v>
      </c>
      <c r="F210" s="270">
        <v>1</v>
      </c>
      <c r="G210" s="156">
        <f t="shared" si="7"/>
        <v>1</v>
      </c>
      <c r="H210" s="240">
        <v>1</v>
      </c>
      <c r="I210" s="240">
        <v>1</v>
      </c>
    </row>
    <row r="211" spans="1:12" ht="36.75" customHeight="1" x14ac:dyDescent="0.25">
      <c r="A211" s="53">
        <v>26</v>
      </c>
      <c r="B211" s="272" t="s">
        <v>700</v>
      </c>
      <c r="C211" s="43" t="s">
        <v>175</v>
      </c>
      <c r="D211" s="270"/>
      <c r="E211" s="270">
        <v>3</v>
      </c>
      <c r="F211" s="270">
        <v>3</v>
      </c>
      <c r="G211" s="156">
        <f t="shared" si="7"/>
        <v>1</v>
      </c>
      <c r="H211" s="240">
        <v>1</v>
      </c>
      <c r="I211" s="240">
        <v>1</v>
      </c>
    </row>
    <row r="212" spans="1:12" ht="56.25" x14ac:dyDescent="0.25">
      <c r="A212" s="53">
        <v>27</v>
      </c>
      <c r="B212" s="272" t="s">
        <v>535</v>
      </c>
      <c r="C212" s="43" t="s">
        <v>701</v>
      </c>
      <c r="D212" s="270">
        <v>4</v>
      </c>
      <c r="E212" s="270">
        <v>4</v>
      </c>
      <c r="F212" s="270">
        <v>4</v>
      </c>
      <c r="G212" s="156">
        <f t="shared" si="7"/>
        <v>1</v>
      </c>
      <c r="H212" s="240">
        <v>1</v>
      </c>
      <c r="I212" s="330">
        <v>1</v>
      </c>
    </row>
    <row r="213" spans="1:12" ht="56.25" x14ac:dyDescent="0.25">
      <c r="A213" s="53">
        <v>28</v>
      </c>
      <c r="B213" s="272" t="s">
        <v>192</v>
      </c>
      <c r="C213" s="43" t="s">
        <v>193</v>
      </c>
      <c r="D213" s="270">
        <v>1</v>
      </c>
      <c r="E213" s="270">
        <v>1</v>
      </c>
      <c r="F213" s="270">
        <v>1</v>
      </c>
      <c r="G213" s="156">
        <f t="shared" si="7"/>
        <v>1</v>
      </c>
      <c r="H213" s="240">
        <v>1</v>
      </c>
      <c r="I213" s="330"/>
    </row>
    <row r="214" spans="1:12" ht="37.5" x14ac:dyDescent="0.25">
      <c r="A214" s="53">
        <v>29</v>
      </c>
      <c r="B214" s="272" t="s">
        <v>194</v>
      </c>
      <c r="C214" s="43" t="s">
        <v>193</v>
      </c>
      <c r="D214" s="270">
        <v>1</v>
      </c>
      <c r="E214" s="270">
        <v>1</v>
      </c>
      <c r="F214" s="270">
        <v>1</v>
      </c>
      <c r="G214" s="156">
        <f t="shared" si="7"/>
        <v>1</v>
      </c>
      <c r="H214" s="240">
        <v>1</v>
      </c>
      <c r="I214" s="330"/>
    </row>
    <row r="215" spans="1:12" ht="57" customHeight="1" x14ac:dyDescent="0.25">
      <c r="A215" s="370" t="s">
        <v>756</v>
      </c>
      <c r="B215" s="371"/>
      <c r="C215" s="371"/>
      <c r="D215" s="371"/>
      <c r="E215" s="371"/>
      <c r="F215" s="372"/>
      <c r="G215" s="157" t="s">
        <v>511</v>
      </c>
      <c r="H215" s="125">
        <f>SUM(H216:H238)/23</f>
        <v>1</v>
      </c>
      <c r="I215" s="240">
        <f>SUM(I218:I238)/9</f>
        <v>1</v>
      </c>
      <c r="J215" s="241">
        <f>'[3]2017'!$F$137</f>
        <v>0.99620928730802838</v>
      </c>
      <c r="K215" s="241">
        <f>I215/J215</f>
        <v>1.0038051368726093</v>
      </c>
      <c r="L215" s="126">
        <f>H215*K215</f>
        <v>1.0038051368726093</v>
      </c>
    </row>
    <row r="216" spans="1:12" ht="56.25" x14ac:dyDescent="0.25">
      <c r="A216" s="53">
        <v>1</v>
      </c>
      <c r="B216" s="260" t="s">
        <v>197</v>
      </c>
      <c r="C216" s="167" t="s">
        <v>212</v>
      </c>
      <c r="D216" s="167">
        <v>421</v>
      </c>
      <c r="E216" s="167">
        <v>225</v>
      </c>
      <c r="F216" s="167">
        <v>225</v>
      </c>
      <c r="G216" s="156">
        <f>F216/E216</f>
        <v>1</v>
      </c>
      <c r="H216" s="240">
        <v>1</v>
      </c>
    </row>
    <row r="217" spans="1:12" ht="150" x14ac:dyDescent="0.25">
      <c r="A217" s="53">
        <v>2</v>
      </c>
      <c r="B217" s="260" t="s">
        <v>198</v>
      </c>
      <c r="C217" s="167" t="s">
        <v>554</v>
      </c>
      <c r="D217" s="167">
        <v>3</v>
      </c>
      <c r="E217" s="171">
        <v>1.7</v>
      </c>
      <c r="F217" s="171">
        <v>1.7</v>
      </c>
      <c r="G217" s="156">
        <f>F217/E217</f>
        <v>1</v>
      </c>
      <c r="H217" s="240">
        <v>1</v>
      </c>
    </row>
    <row r="218" spans="1:12" ht="37.5" x14ac:dyDescent="0.25">
      <c r="A218" s="53">
        <v>3</v>
      </c>
      <c r="B218" s="260" t="s">
        <v>199</v>
      </c>
      <c r="C218" s="167" t="s">
        <v>617</v>
      </c>
      <c r="D218" s="167">
        <v>3907.6</v>
      </c>
      <c r="E218" s="167">
        <v>2670</v>
      </c>
      <c r="F218" s="167">
        <v>2670</v>
      </c>
      <c r="G218" s="156">
        <f t="shared" ref="G218:G234" si="9">F218/E218</f>
        <v>1</v>
      </c>
      <c r="H218" s="240">
        <v>1</v>
      </c>
      <c r="I218" s="330">
        <v>1</v>
      </c>
    </row>
    <row r="219" spans="1:12" ht="112.5" x14ac:dyDescent="0.25">
      <c r="A219" s="53">
        <v>4</v>
      </c>
      <c r="B219" s="260" t="s">
        <v>200</v>
      </c>
      <c r="C219" s="167" t="s">
        <v>602</v>
      </c>
      <c r="D219" s="167">
        <v>228</v>
      </c>
      <c r="E219" s="167">
        <v>78</v>
      </c>
      <c r="F219" s="167">
        <v>78</v>
      </c>
      <c r="G219" s="156">
        <f t="shared" si="9"/>
        <v>1</v>
      </c>
      <c r="H219" s="240">
        <v>1</v>
      </c>
      <c r="I219" s="330"/>
    </row>
    <row r="220" spans="1:12" ht="112.5" x14ac:dyDescent="0.25">
      <c r="A220" s="53">
        <v>5</v>
      </c>
      <c r="B220" s="260" t="s">
        <v>201</v>
      </c>
      <c r="C220" s="167" t="s">
        <v>554</v>
      </c>
      <c r="D220" s="167">
        <v>16.7</v>
      </c>
      <c r="E220" s="167">
        <v>6.3</v>
      </c>
      <c r="F220" s="167">
        <v>6.3</v>
      </c>
      <c r="G220" s="156">
        <f t="shared" si="9"/>
        <v>1</v>
      </c>
      <c r="H220" s="240">
        <v>1</v>
      </c>
      <c r="I220" s="330"/>
    </row>
    <row r="221" spans="1:12" ht="56.25" x14ac:dyDescent="0.25">
      <c r="A221" s="53">
        <v>6</v>
      </c>
      <c r="B221" s="260" t="s">
        <v>202</v>
      </c>
      <c r="C221" s="167" t="s">
        <v>617</v>
      </c>
      <c r="D221" s="167">
        <v>423.3</v>
      </c>
      <c r="E221" s="167">
        <v>255</v>
      </c>
      <c r="F221" s="167">
        <v>255</v>
      </c>
      <c r="G221" s="156">
        <f t="shared" si="9"/>
        <v>1</v>
      </c>
      <c r="H221" s="240">
        <v>1</v>
      </c>
      <c r="I221" s="330">
        <v>1</v>
      </c>
    </row>
    <row r="222" spans="1:12" ht="75" x14ac:dyDescent="0.25">
      <c r="A222" s="53">
        <v>7</v>
      </c>
      <c r="B222" s="260" t="s">
        <v>203</v>
      </c>
      <c r="C222" s="167" t="s">
        <v>602</v>
      </c>
      <c r="D222" s="167">
        <v>23</v>
      </c>
      <c r="E222" s="167">
        <v>0</v>
      </c>
      <c r="F222" s="167">
        <v>0</v>
      </c>
      <c r="G222" s="156">
        <v>1</v>
      </c>
      <c r="H222" s="240">
        <v>1</v>
      </c>
      <c r="I222" s="330"/>
    </row>
    <row r="223" spans="1:12" ht="168.75" customHeight="1" x14ac:dyDescent="0.25">
      <c r="A223" s="53">
        <v>8</v>
      </c>
      <c r="B223" s="260" t="s">
        <v>204</v>
      </c>
      <c r="C223" s="167" t="s">
        <v>554</v>
      </c>
      <c r="D223" s="167">
        <v>21.7</v>
      </c>
      <c r="E223" s="167">
        <v>0</v>
      </c>
      <c r="F223" s="167">
        <v>0</v>
      </c>
      <c r="G223" s="156">
        <v>1</v>
      </c>
      <c r="H223" s="240">
        <v>1</v>
      </c>
      <c r="I223" s="330"/>
    </row>
    <row r="224" spans="1:12" ht="75" x14ac:dyDescent="0.25">
      <c r="A224" s="53">
        <v>9</v>
      </c>
      <c r="B224" s="260" t="s">
        <v>205</v>
      </c>
      <c r="C224" s="167" t="s">
        <v>212</v>
      </c>
      <c r="D224" s="167">
        <v>5</v>
      </c>
      <c r="E224" s="167">
        <v>5</v>
      </c>
      <c r="F224" s="167">
        <v>5</v>
      </c>
      <c r="G224" s="156">
        <f t="shared" si="9"/>
        <v>1</v>
      </c>
      <c r="H224" s="240">
        <v>1</v>
      </c>
      <c r="I224" s="330">
        <v>1</v>
      </c>
    </row>
    <row r="225" spans="1:12" ht="129.75" customHeight="1" x14ac:dyDescent="0.25">
      <c r="A225" s="53">
        <v>10</v>
      </c>
      <c r="B225" s="260" t="s">
        <v>213</v>
      </c>
      <c r="C225" s="167" t="s">
        <v>554</v>
      </c>
      <c r="D225" s="167">
        <v>83.3</v>
      </c>
      <c r="E225" s="167">
        <v>71.5</v>
      </c>
      <c r="F225" s="167">
        <v>71.5</v>
      </c>
      <c r="G225" s="156">
        <f t="shared" si="9"/>
        <v>1</v>
      </c>
      <c r="H225" s="240">
        <v>1</v>
      </c>
      <c r="I225" s="330"/>
    </row>
    <row r="226" spans="1:12" ht="129.75" customHeight="1" x14ac:dyDescent="0.25">
      <c r="A226" s="53">
        <v>11</v>
      </c>
      <c r="B226" s="260" t="s">
        <v>702</v>
      </c>
      <c r="C226" s="167" t="s">
        <v>613</v>
      </c>
      <c r="D226" s="167"/>
      <c r="E226" s="167">
        <v>1777.1</v>
      </c>
      <c r="F226" s="167">
        <v>1777.1</v>
      </c>
      <c r="G226" s="156">
        <f t="shared" si="9"/>
        <v>1</v>
      </c>
      <c r="H226" s="240">
        <v>1</v>
      </c>
      <c r="I226" s="330">
        <f>SUM(H226:H227)/2</f>
        <v>1</v>
      </c>
    </row>
    <row r="227" spans="1:12" s="279" customFormat="1" ht="129.75" customHeight="1" x14ac:dyDescent="0.25">
      <c r="A227" s="53">
        <v>12</v>
      </c>
      <c r="B227" s="277" t="s">
        <v>703</v>
      </c>
      <c r="C227" s="167" t="s">
        <v>212</v>
      </c>
      <c r="D227" s="278">
        <v>0</v>
      </c>
      <c r="E227" s="278">
        <v>0</v>
      </c>
      <c r="F227" s="278"/>
      <c r="G227" s="324">
        <v>1</v>
      </c>
      <c r="H227" s="279">
        <v>1</v>
      </c>
      <c r="I227" s="330"/>
    </row>
    <row r="228" spans="1:12" ht="75" x14ac:dyDescent="0.25">
      <c r="A228" s="53">
        <v>13</v>
      </c>
      <c r="B228" s="260" t="s">
        <v>206</v>
      </c>
      <c r="C228" s="167" t="s">
        <v>212</v>
      </c>
      <c r="D228" s="167">
        <v>146</v>
      </c>
      <c r="E228" s="167">
        <v>117</v>
      </c>
      <c r="F228" s="167">
        <v>117</v>
      </c>
      <c r="G228" s="156">
        <f t="shared" si="9"/>
        <v>1</v>
      </c>
      <c r="H228" s="240">
        <v>1</v>
      </c>
      <c r="I228" s="330">
        <v>1</v>
      </c>
    </row>
    <row r="229" spans="1:12" ht="150" x14ac:dyDescent="0.25">
      <c r="A229" s="53">
        <v>14</v>
      </c>
      <c r="B229" s="260" t="s">
        <v>207</v>
      </c>
      <c r="C229" s="167" t="s">
        <v>554</v>
      </c>
      <c r="D229" s="167">
        <v>2.2999999999999998</v>
      </c>
      <c r="E229" s="167">
        <v>1.9</v>
      </c>
      <c r="F229" s="167">
        <v>1.9</v>
      </c>
      <c r="G229" s="156">
        <f t="shared" si="9"/>
        <v>1</v>
      </c>
      <c r="H229" s="240">
        <v>1</v>
      </c>
      <c r="I229" s="330"/>
    </row>
    <row r="230" spans="1:12" ht="56.25" x14ac:dyDescent="0.25">
      <c r="A230" s="53">
        <v>15</v>
      </c>
      <c r="B230" s="260" t="s">
        <v>208</v>
      </c>
      <c r="C230" s="167" t="s">
        <v>212</v>
      </c>
      <c r="D230" s="167">
        <v>12</v>
      </c>
      <c r="E230" s="167">
        <v>15</v>
      </c>
      <c r="F230" s="167">
        <v>15</v>
      </c>
      <c r="G230" s="156">
        <f t="shared" si="9"/>
        <v>1</v>
      </c>
      <c r="H230" s="240">
        <v>1</v>
      </c>
      <c r="I230" s="330">
        <v>1</v>
      </c>
    </row>
    <row r="231" spans="1:12" ht="150" x14ac:dyDescent="0.25">
      <c r="A231" s="53">
        <v>16</v>
      </c>
      <c r="B231" s="260" t="s">
        <v>209</v>
      </c>
      <c r="C231" s="167" t="s">
        <v>554</v>
      </c>
      <c r="D231" s="167">
        <v>11.2</v>
      </c>
      <c r="E231" s="167">
        <v>21.8</v>
      </c>
      <c r="F231" s="167">
        <v>21.8</v>
      </c>
      <c r="G231" s="156">
        <f t="shared" si="9"/>
        <v>1</v>
      </c>
      <c r="H231" s="240">
        <v>1</v>
      </c>
      <c r="I231" s="330"/>
    </row>
    <row r="232" spans="1:12" ht="56.25" x14ac:dyDescent="0.25">
      <c r="A232" s="53">
        <v>17</v>
      </c>
      <c r="B232" s="260" t="s">
        <v>539</v>
      </c>
      <c r="C232" s="167" t="s">
        <v>212</v>
      </c>
      <c r="D232" s="167">
        <v>7</v>
      </c>
      <c r="E232" s="167">
        <v>10</v>
      </c>
      <c r="F232" s="167">
        <v>10</v>
      </c>
      <c r="G232" s="156">
        <f t="shared" si="9"/>
        <v>1</v>
      </c>
      <c r="H232" s="240">
        <v>1</v>
      </c>
      <c r="I232" s="330">
        <v>1</v>
      </c>
    </row>
    <row r="233" spans="1:12" ht="131.25" x14ac:dyDescent="0.25">
      <c r="A233" s="53">
        <v>18</v>
      </c>
      <c r="B233" s="260" t="s">
        <v>540</v>
      </c>
      <c r="C233" s="167" t="s">
        <v>554</v>
      </c>
      <c r="D233" s="167">
        <v>100</v>
      </c>
      <c r="E233" s="167">
        <v>100</v>
      </c>
      <c r="F233" s="167">
        <v>100</v>
      </c>
      <c r="G233" s="156">
        <f t="shared" si="9"/>
        <v>1</v>
      </c>
      <c r="H233" s="240">
        <v>1</v>
      </c>
      <c r="I233" s="330"/>
    </row>
    <row r="234" spans="1:12" ht="112.5" x14ac:dyDescent="0.25">
      <c r="A234" s="53">
        <v>19</v>
      </c>
      <c r="B234" s="260" t="s">
        <v>704</v>
      </c>
      <c r="C234" s="167" t="s">
        <v>613</v>
      </c>
      <c r="D234" s="167"/>
      <c r="E234" s="167">
        <v>677.4</v>
      </c>
      <c r="F234" s="167">
        <v>677.4</v>
      </c>
      <c r="G234" s="156">
        <f t="shared" si="9"/>
        <v>1</v>
      </c>
      <c r="H234" s="240">
        <v>1</v>
      </c>
      <c r="I234" s="330">
        <v>1</v>
      </c>
    </row>
    <row r="235" spans="1:12" ht="150" x14ac:dyDescent="0.25">
      <c r="A235" s="53">
        <v>20</v>
      </c>
      <c r="B235" s="260" t="s">
        <v>705</v>
      </c>
      <c r="C235" s="167" t="s">
        <v>212</v>
      </c>
      <c r="D235" s="167"/>
      <c r="E235" s="167">
        <v>0</v>
      </c>
      <c r="F235" s="167">
        <v>0</v>
      </c>
      <c r="G235" s="156">
        <v>1</v>
      </c>
      <c r="H235" s="240">
        <v>1</v>
      </c>
      <c r="I235" s="330"/>
    </row>
    <row r="236" spans="1:12" ht="172.5" customHeight="1" x14ac:dyDescent="0.25">
      <c r="A236" s="53">
        <v>21</v>
      </c>
      <c r="B236" s="260" t="s">
        <v>706</v>
      </c>
      <c r="C236" s="167" t="s">
        <v>554</v>
      </c>
      <c r="D236" s="167"/>
      <c r="E236" s="167">
        <v>0</v>
      </c>
      <c r="F236" s="167">
        <v>0</v>
      </c>
      <c r="G236" s="156">
        <v>1</v>
      </c>
      <c r="H236" s="240">
        <v>1</v>
      </c>
      <c r="I236" s="330"/>
    </row>
    <row r="237" spans="1:12" ht="56.25" x14ac:dyDescent="0.25">
      <c r="A237" s="53">
        <v>22</v>
      </c>
      <c r="B237" s="260" t="s">
        <v>541</v>
      </c>
      <c r="C237" s="167" t="s">
        <v>555</v>
      </c>
      <c r="D237" s="167">
        <v>763</v>
      </c>
      <c r="E237" s="167">
        <v>0</v>
      </c>
      <c r="F237" s="167">
        <v>0</v>
      </c>
      <c r="G237" s="156">
        <v>1</v>
      </c>
      <c r="H237" s="240">
        <v>1</v>
      </c>
      <c r="I237" s="330">
        <v>1</v>
      </c>
    </row>
    <row r="238" spans="1:12" ht="112.5" x14ac:dyDescent="0.25">
      <c r="A238" s="53">
        <v>23</v>
      </c>
      <c r="B238" s="260" t="s">
        <v>542</v>
      </c>
      <c r="C238" s="167" t="s">
        <v>555</v>
      </c>
      <c r="D238" s="167">
        <v>284</v>
      </c>
      <c r="E238" s="167">
        <v>0</v>
      </c>
      <c r="F238" s="167">
        <v>0</v>
      </c>
      <c r="G238" s="156">
        <v>1</v>
      </c>
      <c r="H238" s="240">
        <v>1</v>
      </c>
      <c r="I238" s="330"/>
    </row>
    <row r="239" spans="1:12" ht="56.25" customHeight="1" x14ac:dyDescent="0.25">
      <c r="A239" s="380" t="s">
        <v>757</v>
      </c>
      <c r="B239" s="381"/>
      <c r="C239" s="381"/>
      <c r="D239" s="381"/>
      <c r="E239" s="381"/>
      <c r="F239" s="382"/>
      <c r="G239" s="157" t="s">
        <v>511</v>
      </c>
      <c r="H239" s="125">
        <f>SUM(H240:H254)/13</f>
        <v>1</v>
      </c>
      <c r="I239" s="240">
        <f>SUM(I242:I254)/7</f>
        <v>1</v>
      </c>
      <c r="J239" s="241">
        <f>'[3]2017'!$F$143</f>
        <v>0.97744657112278555</v>
      </c>
      <c r="K239" s="241">
        <f>I239/J239</f>
        <v>1.0230738226963214</v>
      </c>
      <c r="L239" s="234">
        <f>H239*K239</f>
        <v>1.0230738226963214</v>
      </c>
    </row>
    <row r="240" spans="1:12" ht="37.5" x14ac:dyDescent="0.25">
      <c r="A240" s="53">
        <v>1</v>
      </c>
      <c r="B240" s="282" t="s">
        <v>215</v>
      </c>
      <c r="C240" s="167" t="s">
        <v>608</v>
      </c>
      <c r="D240" s="167">
        <v>499</v>
      </c>
      <c r="E240" s="167">
        <v>490</v>
      </c>
      <c r="F240" s="167">
        <v>490</v>
      </c>
      <c r="G240" s="156">
        <f>F240/E240</f>
        <v>1</v>
      </c>
      <c r="H240" s="240">
        <v>1</v>
      </c>
    </row>
    <row r="241" spans="1:12" ht="115.5" x14ac:dyDescent="0.25">
      <c r="A241" s="244">
        <f>A240+1</f>
        <v>2</v>
      </c>
      <c r="B241" s="283" t="s">
        <v>217</v>
      </c>
      <c r="C241" s="284" t="s">
        <v>554</v>
      </c>
      <c r="D241" s="285">
        <v>35</v>
      </c>
      <c r="E241" s="285">
        <v>33.6</v>
      </c>
      <c r="F241" s="285">
        <v>33.6</v>
      </c>
      <c r="G241" s="156">
        <f t="shared" ref="G241:G254" si="10">F241/E241</f>
        <v>1</v>
      </c>
      <c r="H241" s="240">
        <v>1</v>
      </c>
    </row>
    <row r="242" spans="1:12" ht="118.5" customHeight="1" x14ac:dyDescent="0.3">
      <c r="A242" s="243">
        <f t="shared" ref="A242:A247" si="11">A241+1</f>
        <v>3</v>
      </c>
      <c r="B242" s="286" t="s">
        <v>219</v>
      </c>
      <c r="C242" s="287" t="s">
        <v>555</v>
      </c>
      <c r="D242" s="287">
        <v>25</v>
      </c>
      <c r="E242" s="287">
        <v>15</v>
      </c>
      <c r="F242" s="287">
        <v>15</v>
      </c>
      <c r="G242" s="156">
        <f t="shared" si="10"/>
        <v>1</v>
      </c>
      <c r="H242" s="240">
        <v>1</v>
      </c>
      <c r="I242" s="240">
        <v>1</v>
      </c>
    </row>
    <row r="243" spans="1:12" ht="33.75" x14ac:dyDescent="0.3">
      <c r="A243" s="364">
        <v>4</v>
      </c>
      <c r="B243" s="288" t="s">
        <v>455</v>
      </c>
      <c r="C243" s="289"/>
      <c r="D243" s="290"/>
      <c r="E243" s="290"/>
      <c r="F243" s="290"/>
      <c r="G243" s="156"/>
      <c r="I243" s="330">
        <v>1</v>
      </c>
    </row>
    <row r="244" spans="1:12" ht="33.75" x14ac:dyDescent="0.3">
      <c r="A244" s="365"/>
      <c r="B244" s="291" t="s">
        <v>452</v>
      </c>
      <c r="C244" s="287" t="s">
        <v>555</v>
      </c>
      <c r="D244" s="292">
        <v>5</v>
      </c>
      <c r="E244" s="292">
        <v>3</v>
      </c>
      <c r="F244" s="292">
        <v>3</v>
      </c>
      <c r="G244" s="156">
        <f>F244/E244</f>
        <v>1</v>
      </c>
      <c r="H244" s="240">
        <v>1</v>
      </c>
      <c r="I244" s="330"/>
    </row>
    <row r="245" spans="1:12" x14ac:dyDescent="0.3">
      <c r="A245" s="366"/>
      <c r="B245" s="293" t="s">
        <v>453</v>
      </c>
      <c r="C245" s="287" t="s">
        <v>555</v>
      </c>
      <c r="D245" s="294">
        <v>16</v>
      </c>
      <c r="E245" s="294">
        <v>10</v>
      </c>
      <c r="F245" s="294">
        <v>10</v>
      </c>
      <c r="G245" s="156">
        <f>F245/E245</f>
        <v>1</v>
      </c>
      <c r="H245" s="240">
        <v>1</v>
      </c>
      <c r="I245" s="330"/>
    </row>
    <row r="246" spans="1:12" ht="133.5" customHeight="1" x14ac:dyDescent="0.3">
      <c r="A246" s="244">
        <v>5</v>
      </c>
      <c r="B246" s="293" t="s">
        <v>707</v>
      </c>
      <c r="C246" s="287" t="s">
        <v>555</v>
      </c>
      <c r="D246" s="294">
        <v>816</v>
      </c>
      <c r="E246" s="294">
        <v>1700</v>
      </c>
      <c r="F246" s="294">
        <v>1743</v>
      </c>
      <c r="G246" s="156">
        <f>F246/E246</f>
        <v>1.0252941176470589</v>
      </c>
      <c r="H246" s="240">
        <v>1</v>
      </c>
      <c r="I246" s="240">
        <v>1</v>
      </c>
    </row>
    <row r="247" spans="1:12" ht="33" customHeight="1" x14ac:dyDescent="0.25">
      <c r="A247" s="364">
        <f t="shared" si="11"/>
        <v>6</v>
      </c>
      <c r="B247" s="295" t="s">
        <v>459</v>
      </c>
      <c r="C247" s="281"/>
      <c r="D247" s="281"/>
      <c r="E247" s="281"/>
      <c r="F247" s="281"/>
      <c r="G247" s="400">
        <f>F248/E248</f>
        <v>1.0217777777777777</v>
      </c>
      <c r="I247" s="330">
        <v>1</v>
      </c>
    </row>
    <row r="248" spans="1:12" ht="49.5" x14ac:dyDescent="0.25">
      <c r="A248" s="365"/>
      <c r="B248" s="296" t="s">
        <v>708</v>
      </c>
      <c r="C248" s="403" t="s">
        <v>601</v>
      </c>
      <c r="D248" s="284"/>
      <c r="E248" s="284">
        <v>4.5</v>
      </c>
      <c r="F248" s="284">
        <v>4.5979999999999999</v>
      </c>
      <c r="G248" s="401"/>
      <c r="H248" s="240">
        <v>1</v>
      </c>
      <c r="I248" s="330"/>
    </row>
    <row r="249" spans="1:12" ht="111" customHeight="1" x14ac:dyDescent="0.25">
      <c r="A249" s="365"/>
      <c r="B249" s="296" t="s">
        <v>709</v>
      </c>
      <c r="C249" s="403"/>
      <c r="D249" s="284"/>
      <c r="E249" s="284">
        <v>4.3</v>
      </c>
      <c r="F249" s="284">
        <v>4.4029999999999996</v>
      </c>
      <c r="G249" s="156">
        <f t="shared" ref="G249:G250" si="12">F249/E249</f>
        <v>1.0239534883720929</v>
      </c>
      <c r="H249" s="240">
        <v>1</v>
      </c>
      <c r="I249" s="330"/>
    </row>
    <row r="250" spans="1:12" ht="111" customHeight="1" x14ac:dyDescent="0.25">
      <c r="A250" s="366"/>
      <c r="B250" s="296" t="s">
        <v>710</v>
      </c>
      <c r="C250" s="404"/>
      <c r="D250" s="284"/>
      <c r="E250" s="284">
        <v>4.0750000000000002</v>
      </c>
      <c r="F250" s="284">
        <v>4.165</v>
      </c>
      <c r="G250" s="156">
        <f t="shared" si="12"/>
        <v>1.022085889570552</v>
      </c>
      <c r="H250" s="240">
        <v>1</v>
      </c>
      <c r="I250" s="330"/>
    </row>
    <row r="251" spans="1:12" ht="158.25" customHeight="1" x14ac:dyDescent="0.3">
      <c r="A251" s="53">
        <v>7</v>
      </c>
      <c r="B251" s="282" t="s">
        <v>711</v>
      </c>
      <c r="C251" s="287" t="s">
        <v>555</v>
      </c>
      <c r="D251" s="287"/>
      <c r="E251" s="287">
        <v>70</v>
      </c>
      <c r="F251" s="287">
        <v>71</v>
      </c>
      <c r="G251" s="156">
        <f t="shared" si="10"/>
        <v>1.0142857142857142</v>
      </c>
      <c r="H251" s="240">
        <v>1</v>
      </c>
      <c r="I251" s="240">
        <v>1</v>
      </c>
    </row>
    <row r="252" spans="1:12" ht="99.75" x14ac:dyDescent="0.3">
      <c r="A252" s="244">
        <v>8</v>
      </c>
      <c r="B252" s="298" t="s">
        <v>222</v>
      </c>
      <c r="C252" s="284" t="s">
        <v>555</v>
      </c>
      <c r="D252" s="292">
        <v>163</v>
      </c>
      <c r="E252" s="292">
        <v>35</v>
      </c>
      <c r="F252" s="292">
        <v>35</v>
      </c>
      <c r="G252" s="156">
        <f>F252/E252</f>
        <v>1</v>
      </c>
      <c r="H252" s="240">
        <v>1</v>
      </c>
      <c r="I252" s="240">
        <v>1</v>
      </c>
    </row>
    <row r="253" spans="1:12" ht="147" customHeight="1" x14ac:dyDescent="0.3">
      <c r="A253" s="364">
        <v>9</v>
      </c>
      <c r="B253" s="295" t="s">
        <v>463</v>
      </c>
      <c r="C253" s="290" t="s">
        <v>555</v>
      </c>
      <c r="D253" s="290">
        <v>23</v>
      </c>
      <c r="E253" s="290">
        <v>14</v>
      </c>
      <c r="F253" s="290">
        <v>15</v>
      </c>
      <c r="G253" s="156">
        <f t="shared" si="10"/>
        <v>1.0714285714285714</v>
      </c>
      <c r="H253" s="240">
        <v>1</v>
      </c>
      <c r="I253" s="330">
        <v>1</v>
      </c>
    </row>
    <row r="254" spans="1:12" ht="24" customHeight="1" x14ac:dyDescent="0.3">
      <c r="A254" s="366"/>
      <c r="B254" s="299" t="s">
        <v>453</v>
      </c>
      <c r="C254" s="284" t="s">
        <v>555</v>
      </c>
      <c r="D254" s="294">
        <v>29</v>
      </c>
      <c r="E254" s="294">
        <v>9</v>
      </c>
      <c r="F254" s="294">
        <v>12</v>
      </c>
      <c r="G254" s="156">
        <f t="shared" si="10"/>
        <v>1.3333333333333333</v>
      </c>
      <c r="H254" s="240">
        <v>1</v>
      </c>
      <c r="I254" s="330"/>
    </row>
    <row r="255" spans="1:12" ht="55.5" customHeight="1" x14ac:dyDescent="0.25">
      <c r="A255" s="367" t="s">
        <v>758</v>
      </c>
      <c r="B255" s="368"/>
      <c r="C255" s="368"/>
      <c r="D255" s="368"/>
      <c r="E255" s="368"/>
      <c r="F255" s="369"/>
      <c r="G255" s="157" t="s">
        <v>511</v>
      </c>
      <c r="H255" s="236">
        <f>SUM(H256:H272)/17</f>
        <v>1</v>
      </c>
      <c r="I255" s="241">
        <f>SUM(I257:I272)/9</f>
        <v>1</v>
      </c>
      <c r="J255" s="241">
        <f>'[3]2017'!$F$149</f>
        <v>0.98376924021954681</v>
      </c>
      <c r="K255" s="241">
        <f>I255/J255</f>
        <v>1.0164985436796448</v>
      </c>
      <c r="L255" s="87">
        <f>H255*K255</f>
        <v>1.0164985436796448</v>
      </c>
    </row>
    <row r="256" spans="1:12" ht="56.25" x14ac:dyDescent="0.25">
      <c r="A256" s="53">
        <v>1</v>
      </c>
      <c r="B256" s="302" t="s">
        <v>546</v>
      </c>
      <c r="C256" s="167" t="s">
        <v>31</v>
      </c>
      <c r="D256" s="167">
        <v>58.8</v>
      </c>
      <c r="E256" s="167">
        <v>20</v>
      </c>
      <c r="F256" s="167">
        <v>73.2</v>
      </c>
      <c r="G256" s="156">
        <f>F256/E256</f>
        <v>3.66</v>
      </c>
      <c r="H256" s="240">
        <v>1</v>
      </c>
      <c r="J256" s="241"/>
      <c r="K256" s="241"/>
      <c r="L256" s="87"/>
    </row>
    <row r="257" spans="1:9" ht="131.25" x14ac:dyDescent="0.25">
      <c r="A257" s="245">
        <v>2</v>
      </c>
      <c r="B257" s="302" t="s">
        <v>223</v>
      </c>
      <c r="C257" s="167" t="s">
        <v>612</v>
      </c>
      <c r="D257" s="167">
        <v>195.08</v>
      </c>
      <c r="E257" s="167">
        <v>70.3</v>
      </c>
      <c r="F257" s="167">
        <v>290.43</v>
      </c>
      <c r="G257" s="156">
        <f>F257/E257</f>
        <v>4.1312944523470838</v>
      </c>
      <c r="H257" s="240">
        <v>1</v>
      </c>
      <c r="I257" s="330">
        <v>1</v>
      </c>
    </row>
    <row r="258" spans="1:9" s="247" customFormat="1" ht="75" x14ac:dyDescent="0.25">
      <c r="A258" s="53">
        <v>3</v>
      </c>
      <c r="B258" s="303" t="s">
        <v>712</v>
      </c>
      <c r="C258" s="167" t="s">
        <v>612</v>
      </c>
      <c r="D258" s="297">
        <v>904.4</v>
      </c>
      <c r="E258" s="297">
        <v>904.4</v>
      </c>
      <c r="F258" s="297">
        <v>904.4</v>
      </c>
      <c r="G258" s="156">
        <f>F258/E258</f>
        <v>1</v>
      </c>
      <c r="H258" s="247">
        <v>1</v>
      </c>
      <c r="I258" s="330"/>
    </row>
    <row r="259" spans="1:9" ht="37.5" customHeight="1" x14ac:dyDescent="0.25">
      <c r="A259" s="53">
        <v>4</v>
      </c>
      <c r="B259" s="302" t="s">
        <v>225</v>
      </c>
      <c r="C259" s="167" t="s">
        <v>555</v>
      </c>
      <c r="D259" s="167">
        <v>10</v>
      </c>
      <c r="E259" s="167">
        <v>7</v>
      </c>
      <c r="F259" s="167">
        <v>8</v>
      </c>
      <c r="G259" s="255">
        <f t="shared" ref="G259:G263" si="13">F259/E259</f>
        <v>1.1428571428571428</v>
      </c>
      <c r="H259" s="240">
        <v>1</v>
      </c>
      <c r="I259" s="330">
        <v>1</v>
      </c>
    </row>
    <row r="260" spans="1:9" s="247" customFormat="1" ht="37.5" x14ac:dyDescent="0.25">
      <c r="A260" s="53">
        <v>5</v>
      </c>
      <c r="B260" s="302" t="s">
        <v>231</v>
      </c>
      <c r="C260" s="167" t="s">
        <v>555</v>
      </c>
      <c r="D260" s="167">
        <v>132</v>
      </c>
      <c r="E260" s="167">
        <v>133</v>
      </c>
      <c r="F260" s="167">
        <v>133</v>
      </c>
      <c r="G260" s="156">
        <f>F260/E260</f>
        <v>1</v>
      </c>
      <c r="H260" s="247">
        <v>1</v>
      </c>
      <c r="I260" s="330"/>
    </row>
    <row r="261" spans="1:9" ht="37.5" customHeight="1" x14ac:dyDescent="0.25">
      <c r="A261" s="53">
        <v>6</v>
      </c>
      <c r="B261" s="302" t="s">
        <v>226</v>
      </c>
      <c r="C261" s="167" t="s">
        <v>555</v>
      </c>
      <c r="D261" s="167">
        <v>252</v>
      </c>
      <c r="E261" s="167">
        <v>128</v>
      </c>
      <c r="F261" s="167">
        <v>186</v>
      </c>
      <c r="G261" s="156">
        <f t="shared" si="13"/>
        <v>1.453125</v>
      </c>
      <c r="H261" s="240">
        <v>1</v>
      </c>
      <c r="I261" s="330">
        <v>1</v>
      </c>
    </row>
    <row r="262" spans="1:9" s="247" customFormat="1" ht="37.5" x14ac:dyDescent="0.25">
      <c r="A262" s="53">
        <v>7</v>
      </c>
      <c r="B262" s="302" t="s">
        <v>232</v>
      </c>
      <c r="C262" s="167" t="s">
        <v>612</v>
      </c>
      <c r="D262" s="167">
        <v>581.4</v>
      </c>
      <c r="E262" s="167">
        <v>575.29999999999995</v>
      </c>
      <c r="F262" s="167">
        <v>581.70000000000005</v>
      </c>
      <c r="G262" s="147">
        <f t="shared" ref="G262" si="14">F262/E262</f>
        <v>1.0111246306274988</v>
      </c>
      <c r="H262" s="247">
        <v>1</v>
      </c>
      <c r="I262" s="330"/>
    </row>
    <row r="263" spans="1:9" ht="37.5" x14ac:dyDescent="0.25">
      <c r="A263" s="53">
        <v>8</v>
      </c>
      <c r="B263" s="302" t="s">
        <v>227</v>
      </c>
      <c r="C263" s="167" t="s">
        <v>555</v>
      </c>
      <c r="D263" s="167">
        <v>2</v>
      </c>
      <c r="E263" s="167">
        <v>3</v>
      </c>
      <c r="F263" s="167">
        <v>4</v>
      </c>
      <c r="G263" s="156">
        <f t="shared" si="13"/>
        <v>1.3333333333333333</v>
      </c>
      <c r="H263" s="240">
        <v>1</v>
      </c>
      <c r="I263" s="330">
        <v>1</v>
      </c>
    </row>
    <row r="264" spans="1:9" s="247" customFormat="1" ht="37.5" x14ac:dyDescent="0.25">
      <c r="A264" s="53">
        <v>9</v>
      </c>
      <c r="B264" s="302" t="s">
        <v>233</v>
      </c>
      <c r="C264" s="167" t="s">
        <v>555</v>
      </c>
      <c r="D264" s="167">
        <v>18</v>
      </c>
      <c r="E264" s="167">
        <v>18</v>
      </c>
      <c r="F264" s="167">
        <v>18</v>
      </c>
      <c r="G264" s="147">
        <f t="shared" ref="G264" si="15">F264/E264</f>
        <v>1</v>
      </c>
      <c r="H264" s="247">
        <v>1</v>
      </c>
      <c r="I264" s="330"/>
    </row>
    <row r="265" spans="1:9" s="247" customFormat="1" ht="93.75" x14ac:dyDescent="0.25">
      <c r="A265" s="53">
        <v>10</v>
      </c>
      <c r="B265" s="302" t="s">
        <v>713</v>
      </c>
      <c r="C265" s="167" t="s">
        <v>555</v>
      </c>
      <c r="D265" s="167">
        <v>24</v>
      </c>
      <c r="E265" s="167">
        <v>20</v>
      </c>
      <c r="F265" s="167">
        <v>46</v>
      </c>
      <c r="G265" s="156">
        <f>F265/E265</f>
        <v>2.2999999999999998</v>
      </c>
      <c r="H265" s="247">
        <v>1</v>
      </c>
      <c r="I265" s="330">
        <v>1</v>
      </c>
    </row>
    <row r="266" spans="1:9" s="247" customFormat="1" ht="93.75" x14ac:dyDescent="0.25">
      <c r="A266" s="53">
        <v>11</v>
      </c>
      <c r="B266" s="302" t="s">
        <v>714</v>
      </c>
      <c r="C266" s="167" t="s">
        <v>555</v>
      </c>
      <c r="D266" s="43">
        <v>1440</v>
      </c>
      <c r="E266" s="43">
        <v>1440</v>
      </c>
      <c r="F266" s="43">
        <v>1440</v>
      </c>
      <c r="G266" s="255">
        <f t="shared" ref="G266" si="16">F266/E266</f>
        <v>1</v>
      </c>
      <c r="H266" s="247">
        <v>1</v>
      </c>
      <c r="I266" s="330"/>
    </row>
    <row r="267" spans="1:9" ht="37.5" x14ac:dyDescent="0.25">
      <c r="A267" s="53">
        <v>12</v>
      </c>
      <c r="B267" s="302" t="s">
        <v>547</v>
      </c>
      <c r="C267" s="167" t="s">
        <v>554</v>
      </c>
      <c r="D267" s="171">
        <v>4</v>
      </c>
      <c r="E267" s="167">
        <v>4.2</v>
      </c>
      <c r="F267" s="167">
        <v>3.5</v>
      </c>
      <c r="G267" s="103">
        <f>E267/F267</f>
        <v>1.2</v>
      </c>
      <c r="H267" s="240">
        <v>1</v>
      </c>
      <c r="I267" s="240">
        <v>1</v>
      </c>
    </row>
    <row r="268" spans="1:9" ht="112.5" x14ac:dyDescent="0.25">
      <c r="A268" s="53">
        <v>13</v>
      </c>
      <c r="B268" s="304" t="s">
        <v>549</v>
      </c>
      <c r="C268" s="281" t="s">
        <v>554</v>
      </c>
      <c r="D268" s="281">
        <v>100</v>
      </c>
      <c r="E268" s="281">
        <v>100</v>
      </c>
      <c r="F268" s="281">
        <v>100</v>
      </c>
      <c r="G268" s="255">
        <f>F268/E268</f>
        <v>1</v>
      </c>
      <c r="H268" s="240">
        <v>1</v>
      </c>
      <c r="I268" s="240">
        <v>1</v>
      </c>
    </row>
    <row r="269" spans="1:9" ht="131.25" x14ac:dyDescent="0.25">
      <c r="A269" s="53">
        <v>14</v>
      </c>
      <c r="B269" s="302" t="s">
        <v>550</v>
      </c>
      <c r="C269" s="167" t="s">
        <v>554</v>
      </c>
      <c r="D269" s="167">
        <v>100</v>
      </c>
      <c r="E269" s="167">
        <v>100</v>
      </c>
      <c r="F269" s="167">
        <v>100</v>
      </c>
      <c r="G269" s="103">
        <f>F269/E269</f>
        <v>1</v>
      </c>
      <c r="H269" s="240">
        <v>1</v>
      </c>
      <c r="I269" s="240">
        <v>1</v>
      </c>
    </row>
    <row r="270" spans="1:9" ht="88.5" customHeight="1" x14ac:dyDescent="0.25">
      <c r="A270" s="364">
        <v>15</v>
      </c>
      <c r="B270" s="398" t="s">
        <v>715</v>
      </c>
      <c r="C270" s="167" t="s">
        <v>554</v>
      </c>
      <c r="D270" s="3"/>
      <c r="E270" s="240">
        <v>43</v>
      </c>
      <c r="F270" s="305">
        <v>43</v>
      </c>
      <c r="G270" s="240">
        <f>F270/E270</f>
        <v>1</v>
      </c>
      <c r="H270" s="240">
        <v>1</v>
      </c>
      <c r="I270" s="330">
        <v>1</v>
      </c>
    </row>
    <row r="271" spans="1:9" ht="93.75" customHeight="1" x14ac:dyDescent="0.25">
      <c r="A271" s="366"/>
      <c r="B271" s="399"/>
      <c r="C271" s="167" t="s">
        <v>612</v>
      </c>
      <c r="D271" s="167"/>
      <c r="E271" s="167">
        <v>182.51</v>
      </c>
      <c r="F271" s="167">
        <v>184.74</v>
      </c>
      <c r="G271" s="103">
        <f>F271/E271</f>
        <v>1.0122185085748727</v>
      </c>
      <c r="H271" s="240">
        <v>1</v>
      </c>
      <c r="I271" s="330"/>
    </row>
    <row r="272" spans="1:9" ht="150" x14ac:dyDescent="0.25">
      <c r="A272" s="53">
        <v>16</v>
      </c>
      <c r="B272" s="15" t="s">
        <v>716</v>
      </c>
      <c r="C272" s="3" t="s">
        <v>555</v>
      </c>
      <c r="D272" s="3"/>
      <c r="E272" s="3">
        <v>17</v>
      </c>
      <c r="F272" s="3">
        <v>17</v>
      </c>
      <c r="G272" s="3">
        <f>F272/E272</f>
        <v>1</v>
      </c>
      <c r="H272" s="240">
        <v>1</v>
      </c>
      <c r="I272" s="330"/>
    </row>
    <row r="273" spans="1:12" ht="57" customHeight="1" x14ac:dyDescent="0.25">
      <c r="A273" s="361" t="s">
        <v>759</v>
      </c>
      <c r="B273" s="362"/>
      <c r="C273" s="362"/>
      <c r="D273" s="362"/>
      <c r="E273" s="362"/>
      <c r="F273" s="363"/>
      <c r="G273" s="157" t="s">
        <v>511</v>
      </c>
      <c r="H273" s="125">
        <f>(SUM(H274:H283))/10</f>
        <v>0.96900000000000008</v>
      </c>
      <c r="I273" s="241">
        <f>SUM(I278:I283)/4</f>
        <v>0.98499999999999999</v>
      </c>
      <c r="J273" s="125">
        <f>'[3]2017'!$F$155</f>
        <v>0.99987582443652223</v>
      </c>
      <c r="K273" s="241">
        <f>I273/J273</f>
        <v>0.98512232812018885</v>
      </c>
      <c r="L273" s="126">
        <f>H273*K273</f>
        <v>0.95458353594846312</v>
      </c>
    </row>
    <row r="274" spans="1:12" ht="56.25" x14ac:dyDescent="0.25">
      <c r="A274" s="155">
        <v>1</v>
      </c>
      <c r="B274" s="248" t="s">
        <v>551</v>
      </c>
      <c r="C274" s="167" t="s">
        <v>553</v>
      </c>
      <c r="D274" s="103">
        <v>130.1</v>
      </c>
      <c r="E274" s="306">
        <v>139.9</v>
      </c>
      <c r="F274" s="103">
        <v>119.1</v>
      </c>
      <c r="G274" s="156">
        <f>F274/E274</f>
        <v>0.85132237312365966</v>
      </c>
      <c r="H274" s="241">
        <v>0.85</v>
      </c>
    </row>
    <row r="275" spans="1:12" ht="21.75" customHeight="1" x14ac:dyDescent="0.25">
      <c r="A275" s="155">
        <v>2</v>
      </c>
      <c r="B275" s="248" t="s">
        <v>552</v>
      </c>
      <c r="C275" s="167" t="s">
        <v>554</v>
      </c>
      <c r="D275" s="103">
        <v>94.9</v>
      </c>
      <c r="E275" s="306">
        <v>96.3</v>
      </c>
      <c r="F275" s="103">
        <v>96.9</v>
      </c>
      <c r="G275" s="156">
        <f t="shared" ref="G275:G283" si="17">F275/E275</f>
        <v>1.0062305295950156</v>
      </c>
      <c r="H275" s="241">
        <v>1</v>
      </c>
    </row>
    <row r="276" spans="1:12" ht="94.5" customHeight="1" x14ac:dyDescent="0.25">
      <c r="A276" s="155">
        <v>3</v>
      </c>
      <c r="B276" s="248" t="s">
        <v>428</v>
      </c>
      <c r="C276" s="167" t="s">
        <v>555</v>
      </c>
      <c r="D276" s="103">
        <v>10</v>
      </c>
      <c r="E276" s="306">
        <v>10</v>
      </c>
      <c r="F276" s="103">
        <v>10</v>
      </c>
      <c r="G276" s="156">
        <f t="shared" si="17"/>
        <v>1</v>
      </c>
      <c r="H276" s="241">
        <v>1</v>
      </c>
    </row>
    <row r="277" spans="1:12" ht="93.75" x14ac:dyDescent="0.25">
      <c r="A277" s="155">
        <v>4</v>
      </c>
      <c r="B277" s="248" t="s">
        <v>429</v>
      </c>
      <c r="C277" s="167" t="s">
        <v>555</v>
      </c>
      <c r="D277" s="103">
        <v>2</v>
      </c>
      <c r="E277" s="306">
        <v>2</v>
      </c>
      <c r="F277" s="103">
        <v>2</v>
      </c>
      <c r="G277" s="156">
        <f t="shared" si="17"/>
        <v>1</v>
      </c>
      <c r="H277" s="241">
        <v>1</v>
      </c>
    </row>
    <row r="278" spans="1:12" ht="75" x14ac:dyDescent="0.25">
      <c r="A278" s="155">
        <v>5</v>
      </c>
      <c r="B278" s="248" t="s">
        <v>421</v>
      </c>
      <c r="C278" s="167" t="s">
        <v>554</v>
      </c>
      <c r="D278" s="103">
        <v>87.5</v>
      </c>
      <c r="E278" s="306">
        <v>90</v>
      </c>
      <c r="F278" s="103">
        <v>86</v>
      </c>
      <c r="G278" s="156">
        <f t="shared" si="17"/>
        <v>0.9555555555555556</v>
      </c>
      <c r="H278" s="241">
        <v>0.96</v>
      </c>
      <c r="I278" s="240">
        <v>1</v>
      </c>
    </row>
    <row r="279" spans="1:12" ht="39" customHeight="1" x14ac:dyDescent="0.25">
      <c r="A279" s="155">
        <v>6</v>
      </c>
      <c r="B279" s="248" t="s">
        <v>556</v>
      </c>
      <c r="C279" s="167" t="s">
        <v>555</v>
      </c>
      <c r="D279" s="103">
        <v>1100</v>
      </c>
      <c r="E279" s="306">
        <v>0</v>
      </c>
      <c r="F279" s="103">
        <v>1000</v>
      </c>
      <c r="G279" s="156">
        <v>1</v>
      </c>
      <c r="H279" s="241">
        <v>1</v>
      </c>
      <c r="I279" s="240">
        <v>1</v>
      </c>
    </row>
    <row r="280" spans="1:12" ht="61.5" customHeight="1" x14ac:dyDescent="0.25">
      <c r="A280" s="155">
        <v>7</v>
      </c>
      <c r="B280" s="248" t="s">
        <v>557</v>
      </c>
      <c r="C280" s="167" t="s">
        <v>558</v>
      </c>
      <c r="D280" s="103">
        <v>1228.8</v>
      </c>
      <c r="E280" s="306">
        <v>1272.3</v>
      </c>
      <c r="F280" s="103">
        <v>1124.9000000000001</v>
      </c>
      <c r="G280" s="156">
        <f t="shared" si="17"/>
        <v>0.88414682071838413</v>
      </c>
      <c r="H280" s="240">
        <v>0.88</v>
      </c>
      <c r="I280" s="330">
        <f>(H281+H280)/2</f>
        <v>0.94</v>
      </c>
    </row>
    <row r="281" spans="1:12" ht="75" x14ac:dyDescent="0.25">
      <c r="A281" s="155">
        <v>8</v>
      </c>
      <c r="B281" s="248" t="s">
        <v>424</v>
      </c>
      <c r="C281" s="167" t="s">
        <v>555</v>
      </c>
      <c r="D281" s="103">
        <v>963</v>
      </c>
      <c r="E281" s="306">
        <v>1008</v>
      </c>
      <c r="F281" s="103">
        <v>1935</v>
      </c>
      <c r="G281" s="156">
        <f t="shared" si="17"/>
        <v>1.9196428571428572</v>
      </c>
      <c r="H281" s="240">
        <v>1</v>
      </c>
      <c r="I281" s="330"/>
    </row>
    <row r="282" spans="1:12" ht="94.5" customHeight="1" x14ac:dyDescent="0.25">
      <c r="A282" s="155">
        <v>9</v>
      </c>
      <c r="B282" s="248" t="s">
        <v>428</v>
      </c>
      <c r="C282" s="167" t="s">
        <v>555</v>
      </c>
      <c r="D282" s="103">
        <v>10</v>
      </c>
      <c r="E282" s="306">
        <v>10</v>
      </c>
      <c r="F282" s="103">
        <v>10</v>
      </c>
      <c r="G282" s="156">
        <f t="shared" si="17"/>
        <v>1</v>
      </c>
      <c r="H282" s="240">
        <v>1</v>
      </c>
      <c r="I282" s="330">
        <v>1</v>
      </c>
    </row>
    <row r="283" spans="1:12" ht="93.75" x14ac:dyDescent="0.25">
      <c r="A283" s="155">
        <v>10</v>
      </c>
      <c r="B283" s="248" t="s">
        <v>429</v>
      </c>
      <c r="C283" s="167" t="s">
        <v>555</v>
      </c>
      <c r="D283" s="103">
        <v>2</v>
      </c>
      <c r="E283" s="306">
        <v>2</v>
      </c>
      <c r="F283" s="103">
        <v>2</v>
      </c>
      <c r="G283" s="156">
        <f t="shared" si="17"/>
        <v>1</v>
      </c>
      <c r="H283" s="240">
        <v>1</v>
      </c>
      <c r="I283" s="330"/>
    </row>
    <row r="284" spans="1:12" ht="43.5" customHeight="1" x14ac:dyDescent="0.25">
      <c r="A284" s="370" t="s">
        <v>760</v>
      </c>
      <c r="B284" s="371"/>
      <c r="C284" s="371"/>
      <c r="D284" s="371"/>
      <c r="E284" s="371"/>
      <c r="F284" s="372"/>
      <c r="G284" s="307" t="s">
        <v>511</v>
      </c>
      <c r="H284" s="125">
        <f>SUM(H285:H293)/8</f>
        <v>1</v>
      </c>
      <c r="I284" s="240">
        <f>7/7</f>
        <v>1</v>
      </c>
      <c r="J284" s="241">
        <f>'[3]2017'!$F$161</f>
        <v>1</v>
      </c>
      <c r="K284" s="240">
        <f>I284/J284</f>
        <v>1</v>
      </c>
      <c r="L284" s="90">
        <f>H284*K284</f>
        <v>1</v>
      </c>
    </row>
    <row r="285" spans="1:12" ht="75" x14ac:dyDescent="0.25">
      <c r="A285" s="155">
        <v>1</v>
      </c>
      <c r="B285" s="260" t="s">
        <v>412</v>
      </c>
      <c r="C285" s="167" t="s">
        <v>560</v>
      </c>
      <c r="D285" s="105">
        <v>54596</v>
      </c>
      <c r="E285" s="105">
        <v>57189</v>
      </c>
      <c r="F285" s="105">
        <v>65135.1</v>
      </c>
      <c r="G285" s="156">
        <f>F285/E285</f>
        <v>1.1389445522740387</v>
      </c>
      <c r="H285" s="240">
        <v>1</v>
      </c>
      <c r="J285" s="242" t="s">
        <v>561</v>
      </c>
    </row>
    <row r="286" spans="1:12" ht="102.75" customHeight="1" x14ac:dyDescent="0.25">
      <c r="A286" s="155">
        <v>2</v>
      </c>
      <c r="B286" s="260" t="s">
        <v>413</v>
      </c>
      <c r="C286" s="167" t="s">
        <v>555</v>
      </c>
      <c r="D286" s="105">
        <v>2</v>
      </c>
      <c r="E286" s="105">
        <v>3</v>
      </c>
      <c r="F286" s="105">
        <v>3</v>
      </c>
      <c r="G286" s="156">
        <f t="shared" ref="G286:G290" si="18">F286/E286</f>
        <v>1</v>
      </c>
      <c r="H286" s="240">
        <v>1</v>
      </c>
      <c r="I286" s="240">
        <v>1</v>
      </c>
    </row>
    <row r="287" spans="1:12" ht="75" x14ac:dyDescent="0.25">
      <c r="A287" s="155">
        <v>3</v>
      </c>
      <c r="B287" s="260" t="s">
        <v>414</v>
      </c>
      <c r="C287" s="167" t="s">
        <v>555</v>
      </c>
      <c r="D287" s="105">
        <v>50</v>
      </c>
      <c r="E287" s="105">
        <v>60</v>
      </c>
      <c r="F287" s="105">
        <v>60</v>
      </c>
      <c r="G287" s="156">
        <f t="shared" si="18"/>
        <v>1</v>
      </c>
      <c r="H287" s="240">
        <v>1</v>
      </c>
      <c r="I287" s="240">
        <v>1</v>
      </c>
    </row>
    <row r="288" spans="1:12" ht="167.25" customHeight="1" x14ac:dyDescent="0.25">
      <c r="A288" s="155">
        <v>4</v>
      </c>
      <c r="B288" s="260" t="s">
        <v>415</v>
      </c>
      <c r="C288" s="167" t="s">
        <v>555</v>
      </c>
      <c r="D288" s="105">
        <v>20</v>
      </c>
      <c r="E288" s="105">
        <v>20</v>
      </c>
      <c r="F288" s="105">
        <v>22</v>
      </c>
      <c r="G288" s="156">
        <f t="shared" si="18"/>
        <v>1.1000000000000001</v>
      </c>
      <c r="H288" s="240">
        <v>1</v>
      </c>
      <c r="I288" s="240">
        <v>1</v>
      </c>
    </row>
    <row r="289" spans="1:12" ht="93.75" x14ac:dyDescent="0.25">
      <c r="A289" s="155">
        <v>5</v>
      </c>
      <c r="B289" s="260" t="s">
        <v>416</v>
      </c>
      <c r="C289" s="167" t="s">
        <v>555</v>
      </c>
      <c r="D289" s="105">
        <v>3</v>
      </c>
      <c r="E289" s="105">
        <v>5</v>
      </c>
      <c r="F289" s="105">
        <v>6</v>
      </c>
      <c r="G289" s="156">
        <f t="shared" si="18"/>
        <v>1.2</v>
      </c>
      <c r="H289" s="240">
        <v>1</v>
      </c>
      <c r="I289" s="240">
        <v>1</v>
      </c>
    </row>
    <row r="290" spans="1:12" ht="75" x14ac:dyDescent="0.25">
      <c r="A290" s="155">
        <v>6</v>
      </c>
      <c r="B290" s="260" t="s">
        <v>417</v>
      </c>
      <c r="C290" s="167" t="s">
        <v>555</v>
      </c>
      <c r="D290" s="105">
        <v>0</v>
      </c>
      <c r="E290" s="105">
        <v>70</v>
      </c>
      <c r="F290" s="105">
        <v>76</v>
      </c>
      <c r="G290" s="156">
        <f t="shared" si="18"/>
        <v>1.0857142857142856</v>
      </c>
      <c r="H290" s="240">
        <v>1</v>
      </c>
      <c r="I290" s="240">
        <v>1</v>
      </c>
    </row>
    <row r="291" spans="1:12" ht="93.75" hidden="1" customHeight="1" x14ac:dyDescent="0.25">
      <c r="A291" s="155">
        <v>7</v>
      </c>
      <c r="B291" s="258" t="s">
        <v>559</v>
      </c>
      <c r="C291" s="254" t="s">
        <v>555</v>
      </c>
      <c r="D291" s="263">
        <v>100</v>
      </c>
      <c r="E291" s="263"/>
      <c r="F291" s="263"/>
      <c r="G291" s="156"/>
    </row>
    <row r="292" spans="1:12" ht="174" customHeight="1" x14ac:dyDescent="0.25">
      <c r="A292" s="202">
        <v>7</v>
      </c>
      <c r="B292" s="280" t="s">
        <v>718</v>
      </c>
      <c r="C292" s="281" t="s">
        <v>555</v>
      </c>
      <c r="D292" s="289">
        <v>0</v>
      </c>
      <c r="E292" s="289">
        <v>0</v>
      </c>
      <c r="F292" s="289">
        <v>0</v>
      </c>
      <c r="G292" s="156">
        <v>1</v>
      </c>
      <c r="H292" s="240">
        <v>1</v>
      </c>
      <c r="I292" s="240">
        <v>2</v>
      </c>
      <c r="J292" s="379" t="s">
        <v>487</v>
      </c>
      <c r="K292" s="379"/>
    </row>
    <row r="293" spans="1:12" s="300" customFormat="1" ht="171.75" customHeight="1" x14ac:dyDescent="0.25">
      <c r="A293" s="155">
        <v>8</v>
      </c>
      <c r="B293" s="260" t="s">
        <v>717</v>
      </c>
      <c r="C293" s="167" t="s">
        <v>602</v>
      </c>
      <c r="D293" s="105">
        <v>0</v>
      </c>
      <c r="E293" s="105">
        <v>0</v>
      </c>
      <c r="F293" s="105">
        <v>0</v>
      </c>
      <c r="G293" s="156">
        <v>1</v>
      </c>
      <c r="H293" s="300">
        <v>1</v>
      </c>
      <c r="J293" s="301"/>
      <c r="K293" s="301"/>
    </row>
    <row r="294" spans="1:12" ht="44.25" customHeight="1" x14ac:dyDescent="0.25">
      <c r="A294" s="361" t="s">
        <v>761</v>
      </c>
      <c r="B294" s="362"/>
      <c r="C294" s="362"/>
      <c r="D294" s="362"/>
      <c r="E294" s="362"/>
      <c r="F294" s="363"/>
      <c r="G294" s="327" t="s">
        <v>771</v>
      </c>
      <c r="H294" s="125">
        <f>SUM(H295:H308)/14</f>
        <v>0.9235714285714286</v>
      </c>
      <c r="I294" s="241">
        <f>9/11</f>
        <v>0.81818181818181823</v>
      </c>
      <c r="J294" s="241">
        <f>'[3]2017'!$F$167</f>
        <v>0.95827764705882346</v>
      </c>
      <c r="K294" s="241">
        <f>I294/J294</f>
        <v>0.85380455308856273</v>
      </c>
      <c r="L294" s="328">
        <f>H294*K294</f>
        <v>0.78854949081679404</v>
      </c>
    </row>
    <row r="295" spans="1:12" ht="112.5" x14ac:dyDescent="0.25">
      <c r="A295" s="155">
        <v>1</v>
      </c>
      <c r="B295" s="260" t="s">
        <v>438</v>
      </c>
      <c r="C295" s="105" t="s">
        <v>554</v>
      </c>
      <c r="D295" s="105">
        <v>19.600000000000001</v>
      </c>
      <c r="E295" s="105">
        <v>9.9</v>
      </c>
      <c r="F295" s="105">
        <v>33.200000000000003</v>
      </c>
      <c r="G295" s="222">
        <f>E295/F295</f>
        <v>0.29819277108433734</v>
      </c>
      <c r="H295" s="240">
        <v>0.3</v>
      </c>
    </row>
    <row r="296" spans="1:12" ht="120.75" customHeight="1" x14ac:dyDescent="0.25">
      <c r="A296" s="155">
        <v>2</v>
      </c>
      <c r="B296" s="260" t="s">
        <v>439</v>
      </c>
      <c r="C296" s="105" t="s">
        <v>554</v>
      </c>
      <c r="D296" s="105">
        <v>7.0000000000000007E-2</v>
      </c>
      <c r="E296" s="105">
        <v>3</v>
      </c>
      <c r="F296" s="105">
        <v>7.0000000000000007E-2</v>
      </c>
      <c r="G296" s="222">
        <f>E296/F296</f>
        <v>42.857142857142854</v>
      </c>
      <c r="H296" s="240">
        <v>1</v>
      </c>
      <c r="I296" s="240">
        <v>1</v>
      </c>
    </row>
    <row r="297" spans="1:12" ht="93.75" x14ac:dyDescent="0.25">
      <c r="A297" s="155">
        <v>3</v>
      </c>
      <c r="B297" s="260" t="s">
        <v>440</v>
      </c>
      <c r="C297" s="105" t="s">
        <v>554</v>
      </c>
      <c r="D297" s="105">
        <v>100</v>
      </c>
      <c r="E297" s="105">
        <v>100</v>
      </c>
      <c r="F297" s="105">
        <v>100</v>
      </c>
      <c r="G297" s="156">
        <f>F297/E297</f>
        <v>1</v>
      </c>
      <c r="H297" s="240">
        <v>1</v>
      </c>
      <c r="I297" s="240">
        <v>1</v>
      </c>
    </row>
    <row r="298" spans="1:12" ht="75" x14ac:dyDescent="0.25">
      <c r="A298" s="155">
        <v>4</v>
      </c>
      <c r="B298" s="260" t="s">
        <v>441</v>
      </c>
      <c r="C298" s="105" t="s">
        <v>554</v>
      </c>
      <c r="D298" s="105">
        <v>89.8</v>
      </c>
      <c r="E298" s="105">
        <v>101.2</v>
      </c>
      <c r="F298" s="105">
        <v>99.2</v>
      </c>
      <c r="G298" s="156">
        <f>F298/E298</f>
        <v>0.98023715415019763</v>
      </c>
      <c r="H298" s="240">
        <v>0.98</v>
      </c>
      <c r="I298" s="240">
        <v>1</v>
      </c>
    </row>
    <row r="299" spans="1:12" ht="75" x14ac:dyDescent="0.25">
      <c r="A299" s="155">
        <v>5</v>
      </c>
      <c r="B299" s="260" t="s">
        <v>442</v>
      </c>
      <c r="C299" s="105" t="s">
        <v>554</v>
      </c>
      <c r="D299" s="105">
        <v>4</v>
      </c>
      <c r="E299" s="105">
        <v>4.8</v>
      </c>
      <c r="F299" s="105">
        <v>7.4</v>
      </c>
      <c r="G299" s="222">
        <f t="shared" ref="G299:G307" si="19">E299/F299</f>
        <v>0.64864864864864857</v>
      </c>
      <c r="H299" s="240">
        <v>0.65</v>
      </c>
    </row>
    <row r="300" spans="1:12" ht="75" x14ac:dyDescent="0.25">
      <c r="A300" s="155">
        <v>6</v>
      </c>
      <c r="B300" s="260" t="s">
        <v>443</v>
      </c>
      <c r="C300" s="105" t="s">
        <v>554</v>
      </c>
      <c r="D300" s="105">
        <v>86.5</v>
      </c>
      <c r="E300" s="105">
        <v>77</v>
      </c>
      <c r="F300" s="105">
        <v>96.6</v>
      </c>
      <c r="G300" s="156">
        <f>F300/E300</f>
        <v>1.2545454545454544</v>
      </c>
      <c r="H300" s="240">
        <v>1</v>
      </c>
      <c r="I300" s="240">
        <v>1</v>
      </c>
    </row>
    <row r="301" spans="1:12" ht="93.75" x14ac:dyDescent="0.25">
      <c r="A301" s="155">
        <v>7</v>
      </c>
      <c r="B301" s="260" t="s">
        <v>444</v>
      </c>
      <c r="C301" s="105" t="s">
        <v>554</v>
      </c>
      <c r="D301" s="105">
        <v>66.400000000000006</v>
      </c>
      <c r="E301" s="105">
        <v>50</v>
      </c>
      <c r="F301" s="105">
        <v>55.6</v>
      </c>
      <c r="G301" s="156">
        <f>F301/E301</f>
        <v>1.1120000000000001</v>
      </c>
      <c r="H301" s="240">
        <v>1</v>
      </c>
      <c r="I301" s="240">
        <v>1</v>
      </c>
    </row>
    <row r="302" spans="1:12" ht="76.5" customHeight="1" x14ac:dyDescent="0.25">
      <c r="A302" s="155">
        <v>8</v>
      </c>
      <c r="B302" s="260" t="s">
        <v>577</v>
      </c>
      <c r="C302" s="105" t="s">
        <v>554</v>
      </c>
      <c r="D302" s="105">
        <v>0.02</v>
      </c>
      <c r="E302" s="105">
        <v>0.09</v>
      </c>
      <c r="F302" s="105">
        <v>0</v>
      </c>
      <c r="G302" s="317">
        <v>1</v>
      </c>
      <c r="H302" s="240">
        <v>1</v>
      </c>
      <c r="I302" s="330">
        <v>1</v>
      </c>
    </row>
    <row r="303" spans="1:12" ht="76.5" customHeight="1" x14ac:dyDescent="0.25">
      <c r="A303" s="155">
        <v>9</v>
      </c>
      <c r="B303" s="260" t="s">
        <v>578</v>
      </c>
      <c r="C303" s="105" t="s">
        <v>554</v>
      </c>
      <c r="D303" s="105">
        <v>0</v>
      </c>
      <c r="E303" s="105">
        <v>0</v>
      </c>
      <c r="F303" s="105">
        <v>0</v>
      </c>
      <c r="G303" s="222">
        <v>1</v>
      </c>
      <c r="H303" s="240">
        <v>1</v>
      </c>
      <c r="I303" s="330"/>
    </row>
    <row r="304" spans="1:12" ht="94.5" customHeight="1" x14ac:dyDescent="0.25">
      <c r="A304" s="155">
        <v>10</v>
      </c>
      <c r="B304" s="260" t="s">
        <v>446</v>
      </c>
      <c r="C304" s="105" t="s">
        <v>554</v>
      </c>
      <c r="D304" s="105">
        <v>56.5</v>
      </c>
      <c r="E304" s="105">
        <v>88</v>
      </c>
      <c r="F304" s="105">
        <v>49.5</v>
      </c>
      <c r="G304" s="222">
        <f t="shared" si="19"/>
        <v>1.7777777777777777</v>
      </c>
      <c r="H304" s="240">
        <v>1</v>
      </c>
      <c r="I304" s="330">
        <v>1</v>
      </c>
    </row>
    <row r="305" spans="1:12" ht="112.5" x14ac:dyDescent="0.25">
      <c r="A305" s="155">
        <v>11</v>
      </c>
      <c r="B305" s="260" t="s">
        <v>447</v>
      </c>
      <c r="C305" s="105" t="s">
        <v>554</v>
      </c>
      <c r="D305" s="105">
        <v>0</v>
      </c>
      <c r="E305" s="105">
        <v>0</v>
      </c>
      <c r="F305" s="105">
        <v>0</v>
      </c>
      <c r="G305" s="222">
        <v>1</v>
      </c>
      <c r="H305" s="240">
        <v>1</v>
      </c>
      <c r="I305" s="330"/>
    </row>
    <row r="306" spans="1:12" ht="99" customHeight="1" x14ac:dyDescent="0.25">
      <c r="A306" s="155">
        <v>12</v>
      </c>
      <c r="B306" s="260" t="s">
        <v>448</v>
      </c>
      <c r="C306" s="105" t="s">
        <v>554</v>
      </c>
      <c r="D306" s="105">
        <v>1.4</v>
      </c>
      <c r="E306" s="105">
        <v>15</v>
      </c>
      <c r="F306" s="105">
        <v>1.7</v>
      </c>
      <c r="G306" s="222">
        <f t="shared" si="19"/>
        <v>8.8235294117647065</v>
      </c>
      <c r="H306" s="240">
        <v>1</v>
      </c>
      <c r="I306" s="330"/>
    </row>
    <row r="307" spans="1:12" ht="112.5" x14ac:dyDescent="0.25">
      <c r="A307" s="155">
        <v>13</v>
      </c>
      <c r="B307" s="260" t="s">
        <v>579</v>
      </c>
      <c r="C307" s="105" t="s">
        <v>554</v>
      </c>
      <c r="D307" s="105">
        <v>1.2</v>
      </c>
      <c r="E307" s="105">
        <v>4.0999999999999996</v>
      </c>
      <c r="F307" s="105">
        <v>2</v>
      </c>
      <c r="G307" s="222">
        <f t="shared" si="19"/>
        <v>2.0499999999999998</v>
      </c>
      <c r="H307" s="240">
        <v>1</v>
      </c>
      <c r="I307" s="240">
        <v>1</v>
      </c>
    </row>
    <row r="308" spans="1:12" ht="169.5" customHeight="1" x14ac:dyDescent="0.25">
      <c r="A308" s="155">
        <v>14</v>
      </c>
      <c r="B308" s="260" t="s">
        <v>450</v>
      </c>
      <c r="C308" s="105" t="s">
        <v>554</v>
      </c>
      <c r="D308" s="105">
        <v>100</v>
      </c>
      <c r="E308" s="105">
        <v>100</v>
      </c>
      <c r="F308" s="105">
        <v>100</v>
      </c>
      <c r="G308" s="156">
        <f>F308/E308</f>
        <v>1</v>
      </c>
      <c r="H308" s="240">
        <v>1</v>
      </c>
      <c r="I308" s="240">
        <v>1</v>
      </c>
    </row>
    <row r="309" spans="1:12" ht="57.75" customHeight="1" x14ac:dyDescent="0.25">
      <c r="A309" s="392" t="s">
        <v>762</v>
      </c>
      <c r="B309" s="393"/>
      <c r="C309" s="393"/>
      <c r="D309" s="393"/>
      <c r="E309" s="393"/>
      <c r="F309" s="394"/>
      <c r="G309" s="307" t="s">
        <v>511</v>
      </c>
      <c r="H309" s="125">
        <f>SUM(H310:H324)/15</f>
        <v>0.99533333333333329</v>
      </c>
      <c r="I309" s="241">
        <f>(SUM(I310:I324))/9</f>
        <v>1</v>
      </c>
      <c r="J309" s="241">
        <f>'[3]2017'!$F$173</f>
        <v>0.97944914194692634</v>
      </c>
      <c r="K309" s="241">
        <f>I309/J309</f>
        <v>1.0209820573350272</v>
      </c>
      <c r="L309" s="126">
        <f>H309*K309</f>
        <v>1.016217474400797</v>
      </c>
    </row>
    <row r="310" spans="1:12" ht="75" x14ac:dyDescent="0.25">
      <c r="A310" s="155">
        <v>1</v>
      </c>
      <c r="B310" s="260" t="s">
        <v>563</v>
      </c>
      <c r="C310" s="105" t="s">
        <v>554</v>
      </c>
      <c r="D310" s="107">
        <v>89.9</v>
      </c>
      <c r="E310" s="107">
        <v>89.9</v>
      </c>
      <c r="F310" s="107">
        <v>89.9</v>
      </c>
      <c r="G310" s="156">
        <f>F310/E310</f>
        <v>1</v>
      </c>
      <c r="H310" s="240">
        <v>1</v>
      </c>
      <c r="I310" s="358">
        <f>(SUM(H310:H311))/2</f>
        <v>1</v>
      </c>
    </row>
    <row r="311" spans="1:12" ht="75" x14ac:dyDescent="0.25">
      <c r="A311" s="155">
        <v>2</v>
      </c>
      <c r="B311" s="260" t="s">
        <v>564</v>
      </c>
      <c r="C311" s="105" t="s">
        <v>554</v>
      </c>
      <c r="D311" s="103">
        <v>90.2</v>
      </c>
      <c r="E311" s="103">
        <v>90.2</v>
      </c>
      <c r="F311" s="103">
        <v>90.2</v>
      </c>
      <c r="G311" s="156">
        <f t="shared" ref="G311:G322" si="20">F311/E311</f>
        <v>1</v>
      </c>
      <c r="H311" s="240">
        <v>1</v>
      </c>
      <c r="I311" s="358"/>
    </row>
    <row r="312" spans="1:12" ht="75" x14ac:dyDescent="0.25">
      <c r="A312" s="155">
        <v>3</v>
      </c>
      <c r="B312" s="260" t="s">
        <v>565</v>
      </c>
      <c r="C312" s="105" t="s">
        <v>554</v>
      </c>
      <c r="D312" s="103">
        <v>93.3</v>
      </c>
      <c r="E312" s="103">
        <v>93.3</v>
      </c>
      <c r="F312" s="103">
        <v>93.6</v>
      </c>
      <c r="G312" s="156">
        <f t="shared" si="20"/>
        <v>1.0032154340836013</v>
      </c>
      <c r="H312" s="240">
        <v>1</v>
      </c>
      <c r="I312" s="330">
        <f>(H312+H313)/2</f>
        <v>1</v>
      </c>
    </row>
    <row r="313" spans="1:12" ht="75" x14ac:dyDescent="0.25">
      <c r="A313" s="155">
        <v>4</v>
      </c>
      <c r="B313" s="260" t="s">
        <v>566</v>
      </c>
      <c r="C313" s="105" t="s">
        <v>554</v>
      </c>
      <c r="D313" s="103">
        <v>85.8</v>
      </c>
      <c r="E313" s="103">
        <v>85.8</v>
      </c>
      <c r="F313" s="103">
        <v>86.4</v>
      </c>
      <c r="G313" s="156">
        <f t="shared" si="20"/>
        <v>1.0069930069930071</v>
      </c>
      <c r="H313" s="240">
        <v>1</v>
      </c>
      <c r="I313" s="330"/>
    </row>
    <row r="314" spans="1:12" ht="75" x14ac:dyDescent="0.25">
      <c r="A314" s="155">
        <v>5</v>
      </c>
      <c r="B314" s="260" t="s">
        <v>567</v>
      </c>
      <c r="C314" s="105" t="s">
        <v>554</v>
      </c>
      <c r="D314" s="103">
        <v>84.4</v>
      </c>
      <c r="E314" s="103">
        <v>84.4</v>
      </c>
      <c r="F314" s="103">
        <v>84.4</v>
      </c>
      <c r="G314" s="222">
        <f>E314/F314</f>
        <v>1</v>
      </c>
      <c r="H314" s="240">
        <v>1</v>
      </c>
      <c r="I314" s="225">
        <v>1</v>
      </c>
    </row>
    <row r="315" spans="1:12" ht="131.25" x14ac:dyDescent="0.25">
      <c r="A315" s="155">
        <v>6</v>
      </c>
      <c r="B315" s="260" t="s">
        <v>568</v>
      </c>
      <c r="C315" s="105" t="s">
        <v>554</v>
      </c>
      <c r="D315" s="104">
        <v>90</v>
      </c>
      <c r="E315" s="103">
        <v>91</v>
      </c>
      <c r="F315" s="103">
        <v>100</v>
      </c>
      <c r="G315" s="156">
        <f t="shared" si="20"/>
        <v>1.098901098901099</v>
      </c>
      <c r="H315" s="240">
        <v>1</v>
      </c>
      <c r="I315" s="240">
        <v>1</v>
      </c>
    </row>
    <row r="316" spans="1:12" ht="150" x14ac:dyDescent="0.25">
      <c r="A316" s="155">
        <v>7</v>
      </c>
      <c r="B316" s="260" t="s">
        <v>569</v>
      </c>
      <c r="C316" s="105" t="s">
        <v>554</v>
      </c>
      <c r="D316" s="103">
        <v>90</v>
      </c>
      <c r="E316" s="103">
        <v>91</v>
      </c>
      <c r="F316" s="103">
        <v>100</v>
      </c>
      <c r="G316" s="156">
        <f t="shared" si="20"/>
        <v>1.098901098901099</v>
      </c>
      <c r="H316" s="240">
        <v>1</v>
      </c>
      <c r="I316" s="240">
        <v>1</v>
      </c>
    </row>
    <row r="317" spans="1:12" ht="75" customHeight="1" x14ac:dyDescent="0.25">
      <c r="A317" s="155">
        <v>8</v>
      </c>
      <c r="B317" s="260" t="s">
        <v>746</v>
      </c>
      <c r="C317" s="105" t="s">
        <v>555</v>
      </c>
      <c r="D317" s="108"/>
      <c r="E317" s="105">
        <v>110</v>
      </c>
      <c r="F317" s="105">
        <v>110</v>
      </c>
      <c r="G317" s="156">
        <f t="shared" si="20"/>
        <v>1</v>
      </c>
      <c r="H317" s="240">
        <v>1</v>
      </c>
      <c r="I317" s="330">
        <v>1</v>
      </c>
    </row>
    <row r="318" spans="1:12" s="309" customFormat="1" ht="112.5" x14ac:dyDescent="0.25">
      <c r="A318" s="155">
        <v>9</v>
      </c>
      <c r="B318" s="260" t="s">
        <v>747</v>
      </c>
      <c r="C318" s="105" t="s">
        <v>576</v>
      </c>
      <c r="D318" s="108"/>
      <c r="E318" s="105">
        <v>100</v>
      </c>
      <c r="F318" s="105">
        <v>100</v>
      </c>
      <c r="G318" s="156">
        <f t="shared" si="20"/>
        <v>1</v>
      </c>
      <c r="H318" s="309">
        <v>1</v>
      </c>
      <c r="I318" s="330"/>
    </row>
    <row r="319" spans="1:12" s="314" customFormat="1" ht="75" x14ac:dyDescent="0.25">
      <c r="A319" s="155">
        <v>10</v>
      </c>
      <c r="B319" s="260" t="s">
        <v>574</v>
      </c>
      <c r="C319" s="105" t="s">
        <v>576</v>
      </c>
      <c r="D319" s="107">
        <v>256707.9</v>
      </c>
      <c r="E319" s="107">
        <v>256576.8</v>
      </c>
      <c r="F319" s="107">
        <v>252096.47</v>
      </c>
      <c r="G319" s="156">
        <f>F319/E319</f>
        <v>0.98253805488259272</v>
      </c>
      <c r="H319" s="314">
        <v>0.98</v>
      </c>
      <c r="I319" s="330"/>
    </row>
    <row r="320" spans="1:12" s="309" customFormat="1" ht="112.5" x14ac:dyDescent="0.25">
      <c r="A320" s="155">
        <v>11</v>
      </c>
      <c r="B320" s="260" t="s">
        <v>748</v>
      </c>
      <c r="C320" s="105" t="s">
        <v>554</v>
      </c>
      <c r="D320" s="108"/>
      <c r="E320" s="105">
        <v>51.6</v>
      </c>
      <c r="F320" s="105">
        <v>100</v>
      </c>
      <c r="G320" s="156">
        <f t="shared" si="20"/>
        <v>1.9379844961240309</v>
      </c>
      <c r="H320" s="309">
        <v>1</v>
      </c>
      <c r="I320" s="225">
        <v>1</v>
      </c>
    </row>
    <row r="321" spans="1:12" s="309" customFormat="1" ht="112.5" x14ac:dyDescent="0.25">
      <c r="A321" s="155">
        <v>12</v>
      </c>
      <c r="B321" s="260" t="s">
        <v>570</v>
      </c>
      <c r="C321" s="105" t="s">
        <v>554</v>
      </c>
      <c r="D321" s="108"/>
      <c r="E321" s="105">
        <v>35</v>
      </c>
      <c r="F321" s="105">
        <v>100</v>
      </c>
      <c r="G321" s="156">
        <f t="shared" si="20"/>
        <v>2.8571428571428572</v>
      </c>
      <c r="H321" s="309">
        <v>1</v>
      </c>
      <c r="I321" s="331">
        <v>1</v>
      </c>
    </row>
    <row r="322" spans="1:12" ht="93.75" customHeight="1" x14ac:dyDescent="0.25">
      <c r="A322" s="155">
        <v>13</v>
      </c>
      <c r="B322" s="260" t="s">
        <v>571</v>
      </c>
      <c r="C322" s="105" t="s">
        <v>554</v>
      </c>
      <c r="D322" s="106">
        <v>71</v>
      </c>
      <c r="E322" s="106">
        <v>72</v>
      </c>
      <c r="F322" s="106">
        <v>68.400000000000006</v>
      </c>
      <c r="G322" s="156">
        <f t="shared" si="20"/>
        <v>0.95000000000000007</v>
      </c>
      <c r="H322" s="240">
        <v>0.95</v>
      </c>
      <c r="I322" s="331"/>
    </row>
    <row r="323" spans="1:12" ht="131.25" x14ac:dyDescent="0.25">
      <c r="A323" s="155">
        <v>14</v>
      </c>
      <c r="B323" s="260" t="s">
        <v>572</v>
      </c>
      <c r="C323" s="105" t="s">
        <v>575</v>
      </c>
      <c r="D323" s="104">
        <v>3652</v>
      </c>
      <c r="E323" s="107">
        <v>3663</v>
      </c>
      <c r="F323" s="107">
        <v>1608</v>
      </c>
      <c r="G323" s="156">
        <f>E323/F323</f>
        <v>2.2779850746268657</v>
      </c>
      <c r="H323" s="240">
        <v>1</v>
      </c>
      <c r="I323" s="331"/>
    </row>
    <row r="324" spans="1:12" s="314" customFormat="1" ht="56.25" x14ac:dyDescent="0.25">
      <c r="A324" s="155">
        <v>15</v>
      </c>
      <c r="B324" s="260" t="s">
        <v>749</v>
      </c>
      <c r="C324" s="105" t="s">
        <v>554</v>
      </c>
      <c r="D324" s="108"/>
      <c r="E324" s="105">
        <v>55.9</v>
      </c>
      <c r="F324" s="105">
        <v>56.65</v>
      </c>
      <c r="G324" s="156">
        <f>F324/E324</f>
        <v>1.0134168157423971</v>
      </c>
      <c r="H324" s="314">
        <v>1</v>
      </c>
      <c r="I324" s="314">
        <v>1</v>
      </c>
    </row>
    <row r="325" spans="1:12" ht="37.5" customHeight="1" x14ac:dyDescent="0.25">
      <c r="A325" s="370" t="s">
        <v>763</v>
      </c>
      <c r="B325" s="371"/>
      <c r="C325" s="371"/>
      <c r="D325" s="371"/>
      <c r="E325" s="371"/>
      <c r="F325" s="372"/>
      <c r="G325" s="157" t="s">
        <v>511</v>
      </c>
      <c r="H325" s="125">
        <f>SUM(H326:H337)/12</f>
        <v>1</v>
      </c>
      <c r="I325" s="241">
        <f>SUM(I326:I337)/10</f>
        <v>1</v>
      </c>
      <c r="J325" s="241">
        <f>'[3]2017'!$F$197</f>
        <v>0.9940621556366388</v>
      </c>
      <c r="K325" s="241">
        <f>I325/J325</f>
        <v>1.0059733129660875</v>
      </c>
      <c r="L325" s="126">
        <f>H325*K325</f>
        <v>1.0059733129660875</v>
      </c>
    </row>
    <row r="326" spans="1:12" ht="75" x14ac:dyDescent="0.25">
      <c r="A326" s="155">
        <v>1</v>
      </c>
      <c r="B326" s="260" t="s">
        <v>472</v>
      </c>
      <c r="C326" s="105" t="s">
        <v>554</v>
      </c>
      <c r="D326" s="105">
        <v>86</v>
      </c>
      <c r="E326" s="105">
        <v>89</v>
      </c>
      <c r="F326" s="105">
        <v>89</v>
      </c>
      <c r="G326" s="156">
        <f>F326/E326</f>
        <v>1</v>
      </c>
      <c r="H326" s="240">
        <v>1</v>
      </c>
      <c r="I326" s="240">
        <v>1</v>
      </c>
    </row>
    <row r="327" spans="1:12" ht="97.5" customHeight="1" x14ac:dyDescent="0.25">
      <c r="A327" s="155">
        <v>2</v>
      </c>
      <c r="B327" s="260" t="s">
        <v>473</v>
      </c>
      <c r="C327" s="105" t="s">
        <v>554</v>
      </c>
      <c r="D327" s="105">
        <v>95</v>
      </c>
      <c r="E327" s="105">
        <v>95</v>
      </c>
      <c r="F327" s="105">
        <v>95</v>
      </c>
      <c r="G327" s="156">
        <f t="shared" ref="G327:G337" si="21">F327/E327</f>
        <v>1</v>
      </c>
      <c r="H327" s="240">
        <v>1</v>
      </c>
      <c r="I327" s="240">
        <v>1</v>
      </c>
    </row>
    <row r="328" spans="1:12" ht="75" x14ac:dyDescent="0.25">
      <c r="A328" s="155">
        <v>3</v>
      </c>
      <c r="B328" s="260" t="s">
        <v>474</v>
      </c>
      <c r="C328" s="105" t="s">
        <v>555</v>
      </c>
      <c r="D328" s="105">
        <v>6</v>
      </c>
      <c r="E328" s="105">
        <v>5</v>
      </c>
      <c r="F328" s="105">
        <v>5</v>
      </c>
      <c r="G328" s="156">
        <f t="shared" si="21"/>
        <v>1</v>
      </c>
      <c r="H328" s="240">
        <v>1</v>
      </c>
      <c r="I328" s="240">
        <v>1</v>
      </c>
    </row>
    <row r="329" spans="1:12" ht="93.75" x14ac:dyDescent="0.25">
      <c r="A329" s="155">
        <v>4</v>
      </c>
      <c r="B329" s="260" t="s">
        <v>475</v>
      </c>
      <c r="C329" s="105" t="s">
        <v>602</v>
      </c>
      <c r="D329" s="105">
        <v>1</v>
      </c>
      <c r="E329" s="105">
        <v>1</v>
      </c>
      <c r="F329" s="105">
        <v>1</v>
      </c>
      <c r="G329" s="156">
        <f t="shared" si="21"/>
        <v>1</v>
      </c>
      <c r="H329" s="240">
        <v>1</v>
      </c>
      <c r="I329" s="240">
        <v>1</v>
      </c>
    </row>
    <row r="330" spans="1:12" ht="79.5" customHeight="1" x14ac:dyDescent="0.25">
      <c r="A330" s="155">
        <v>5</v>
      </c>
      <c r="B330" s="260" t="s">
        <v>476</v>
      </c>
      <c r="C330" s="105" t="s">
        <v>554</v>
      </c>
      <c r="D330" s="105">
        <v>85</v>
      </c>
      <c r="E330" s="105">
        <v>98</v>
      </c>
      <c r="F330" s="105">
        <v>98</v>
      </c>
      <c r="G330" s="156">
        <f t="shared" si="21"/>
        <v>1</v>
      </c>
      <c r="H330" s="240">
        <v>1</v>
      </c>
      <c r="I330" s="240">
        <v>1</v>
      </c>
    </row>
    <row r="331" spans="1:12" ht="75" x14ac:dyDescent="0.25">
      <c r="A331" s="155">
        <v>6</v>
      </c>
      <c r="B331" s="260" t="s">
        <v>477</v>
      </c>
      <c r="C331" s="105" t="s">
        <v>554</v>
      </c>
      <c r="D331" s="105">
        <v>100</v>
      </c>
      <c r="E331" s="105">
        <v>100</v>
      </c>
      <c r="F331" s="105">
        <v>100</v>
      </c>
      <c r="G331" s="156">
        <f t="shared" si="21"/>
        <v>1</v>
      </c>
      <c r="H331" s="240">
        <v>1</v>
      </c>
      <c r="I331" s="240">
        <v>1</v>
      </c>
    </row>
    <row r="332" spans="1:12" ht="131.25" x14ac:dyDescent="0.25">
      <c r="A332" s="155">
        <v>7</v>
      </c>
      <c r="B332" s="260" t="s">
        <v>478</v>
      </c>
      <c r="C332" s="105" t="s">
        <v>554</v>
      </c>
      <c r="D332" s="105">
        <v>100</v>
      </c>
      <c r="E332" s="105">
        <v>100</v>
      </c>
      <c r="F332" s="105">
        <v>100</v>
      </c>
      <c r="G332" s="156">
        <f t="shared" si="21"/>
        <v>1</v>
      </c>
      <c r="H332" s="240">
        <v>1</v>
      </c>
      <c r="I332" s="240">
        <v>1</v>
      </c>
    </row>
    <row r="333" spans="1:12" ht="75" x14ac:dyDescent="0.25">
      <c r="A333" s="155">
        <v>8</v>
      </c>
      <c r="B333" s="260" t="s">
        <v>479</v>
      </c>
      <c r="C333" s="105" t="s">
        <v>554</v>
      </c>
      <c r="D333" s="105">
        <v>96</v>
      </c>
      <c r="E333" s="105">
        <v>95</v>
      </c>
      <c r="F333" s="105">
        <v>96</v>
      </c>
      <c r="G333" s="156">
        <f t="shared" si="21"/>
        <v>1.0105263157894737</v>
      </c>
      <c r="H333" s="240">
        <v>1</v>
      </c>
      <c r="I333" s="330">
        <v>1</v>
      </c>
    </row>
    <row r="334" spans="1:12" ht="75" x14ac:dyDescent="0.25">
      <c r="A334" s="155">
        <v>9</v>
      </c>
      <c r="B334" s="260" t="s">
        <v>480</v>
      </c>
      <c r="C334" s="105" t="s">
        <v>618</v>
      </c>
      <c r="D334" s="105">
        <v>15</v>
      </c>
      <c r="E334" s="105">
        <v>15</v>
      </c>
      <c r="F334" s="105">
        <v>15</v>
      </c>
      <c r="G334" s="156">
        <f t="shared" si="21"/>
        <v>1</v>
      </c>
      <c r="H334" s="240">
        <v>1</v>
      </c>
      <c r="I334" s="330"/>
    </row>
    <row r="335" spans="1:12" ht="37.5" x14ac:dyDescent="0.25">
      <c r="A335" s="155">
        <v>10</v>
      </c>
      <c r="B335" s="260" t="s">
        <v>719</v>
      </c>
      <c r="C335" s="105" t="s">
        <v>555</v>
      </c>
      <c r="D335" s="105"/>
      <c r="E335" s="105">
        <v>200000</v>
      </c>
      <c r="F335" s="105">
        <v>208134</v>
      </c>
      <c r="G335" s="156">
        <f t="shared" si="21"/>
        <v>1.04067</v>
      </c>
      <c r="H335" s="240">
        <v>1</v>
      </c>
      <c r="I335" s="330">
        <v>1</v>
      </c>
    </row>
    <row r="336" spans="1:12" ht="93.75" x14ac:dyDescent="0.25">
      <c r="A336" s="155">
        <v>11</v>
      </c>
      <c r="B336" s="260" t="s">
        <v>720</v>
      </c>
      <c r="C336" s="105" t="s">
        <v>554</v>
      </c>
      <c r="D336" s="105"/>
      <c r="E336" s="105">
        <v>90</v>
      </c>
      <c r="F336" s="105">
        <v>100</v>
      </c>
      <c r="G336" s="156">
        <f t="shared" si="21"/>
        <v>1.1111111111111112</v>
      </c>
      <c r="H336" s="240">
        <v>1</v>
      </c>
      <c r="I336" s="330"/>
    </row>
    <row r="337" spans="1:12" ht="150" x14ac:dyDescent="0.25">
      <c r="A337" s="155">
        <v>12</v>
      </c>
      <c r="B337" s="260" t="s">
        <v>581</v>
      </c>
      <c r="C337" s="105" t="s">
        <v>554</v>
      </c>
      <c r="D337" s="105">
        <v>111</v>
      </c>
      <c r="E337" s="105">
        <v>90</v>
      </c>
      <c r="F337" s="105">
        <v>110</v>
      </c>
      <c r="G337" s="156">
        <f t="shared" si="21"/>
        <v>1.2222222222222223</v>
      </c>
      <c r="H337" s="240">
        <v>1</v>
      </c>
      <c r="I337" s="240">
        <v>1</v>
      </c>
    </row>
    <row r="338" spans="1:12" ht="38.25" customHeight="1" x14ac:dyDescent="0.25">
      <c r="A338" s="361" t="s">
        <v>764</v>
      </c>
      <c r="B338" s="362"/>
      <c r="C338" s="362"/>
      <c r="D338" s="362"/>
      <c r="E338" s="362"/>
      <c r="F338" s="363"/>
      <c r="G338" s="307" t="s">
        <v>511</v>
      </c>
      <c r="H338" s="125">
        <f>SUM(H339:H344)/6</f>
        <v>0.995</v>
      </c>
      <c r="I338" s="240">
        <f>SUM(I341:I344)/2</f>
        <v>0.99249999999999994</v>
      </c>
      <c r="J338" s="125">
        <f>'[3]2017'!$F$221</f>
        <v>0.9892513457832931</v>
      </c>
      <c r="K338" s="241">
        <f>I338/J338</f>
        <v>1.0032839522842747</v>
      </c>
      <c r="L338" s="87">
        <f>H338*K338</f>
        <v>0.99826753252285327</v>
      </c>
    </row>
    <row r="339" spans="1:12" ht="59.25" customHeight="1" x14ac:dyDescent="0.25">
      <c r="A339" s="155">
        <v>1</v>
      </c>
      <c r="B339" s="260" t="s">
        <v>358</v>
      </c>
      <c r="C339" s="167" t="s">
        <v>614</v>
      </c>
      <c r="D339" s="105">
        <v>570</v>
      </c>
      <c r="E339" s="105">
        <v>580</v>
      </c>
      <c r="F339" s="105">
        <v>580</v>
      </c>
      <c r="G339" s="156">
        <f>F339/E339</f>
        <v>1</v>
      </c>
      <c r="H339" s="240">
        <v>1</v>
      </c>
    </row>
    <row r="340" spans="1:12" ht="62.25" customHeight="1" x14ac:dyDescent="0.25">
      <c r="A340" s="155">
        <v>2</v>
      </c>
      <c r="B340" s="260" t="s">
        <v>359</v>
      </c>
      <c r="C340" s="167" t="s">
        <v>619</v>
      </c>
      <c r="D340" s="105">
        <v>4300</v>
      </c>
      <c r="E340" s="105">
        <v>4300</v>
      </c>
      <c r="F340" s="105">
        <v>4300</v>
      </c>
      <c r="G340" s="156">
        <f t="shared" ref="G340:G344" si="22">F340/E340</f>
        <v>1</v>
      </c>
      <c r="H340" s="240">
        <v>1</v>
      </c>
    </row>
    <row r="341" spans="1:12" ht="37.5" x14ac:dyDescent="0.25">
      <c r="A341" s="155">
        <v>3</v>
      </c>
      <c r="B341" s="260" t="s">
        <v>360</v>
      </c>
      <c r="C341" s="167" t="s">
        <v>614</v>
      </c>
      <c r="D341" s="105">
        <v>180</v>
      </c>
      <c r="E341" s="105">
        <v>6</v>
      </c>
      <c r="F341" s="105">
        <v>6</v>
      </c>
      <c r="G341" s="156">
        <f t="shared" si="22"/>
        <v>1</v>
      </c>
      <c r="H341" s="240">
        <v>1</v>
      </c>
      <c r="I341" s="330">
        <v>1</v>
      </c>
    </row>
    <row r="342" spans="1:12" ht="37.5" x14ac:dyDescent="0.25">
      <c r="A342" s="155">
        <v>4</v>
      </c>
      <c r="B342" s="260" t="s">
        <v>361</v>
      </c>
      <c r="C342" s="167" t="s">
        <v>614</v>
      </c>
      <c r="D342" s="105">
        <v>57</v>
      </c>
      <c r="E342" s="105">
        <v>4</v>
      </c>
      <c r="F342" s="105">
        <v>4</v>
      </c>
      <c r="G342" s="156">
        <f t="shared" si="22"/>
        <v>1</v>
      </c>
      <c r="H342" s="240">
        <v>1</v>
      </c>
      <c r="I342" s="330"/>
    </row>
    <row r="343" spans="1:12" ht="37.5" x14ac:dyDescent="0.25">
      <c r="A343" s="155">
        <v>5</v>
      </c>
      <c r="B343" s="260" t="s">
        <v>721</v>
      </c>
      <c r="C343" s="167" t="s">
        <v>614</v>
      </c>
      <c r="D343" s="105"/>
      <c r="E343" s="105">
        <v>52</v>
      </c>
      <c r="F343" s="105">
        <v>52</v>
      </c>
      <c r="G343" s="156">
        <f t="shared" si="22"/>
        <v>1</v>
      </c>
      <c r="H343" s="240">
        <v>1</v>
      </c>
      <c r="I343" s="330">
        <f>SUM(H343:H344)/2</f>
        <v>0.98499999999999999</v>
      </c>
    </row>
    <row r="344" spans="1:12" ht="37.5" x14ac:dyDescent="0.25">
      <c r="A344" s="155">
        <v>6</v>
      </c>
      <c r="B344" s="260" t="s">
        <v>363</v>
      </c>
      <c r="C344" s="167" t="s">
        <v>620</v>
      </c>
      <c r="D344" s="105">
        <v>4650</v>
      </c>
      <c r="E344" s="105">
        <v>4600</v>
      </c>
      <c r="F344" s="105">
        <v>4450</v>
      </c>
      <c r="G344" s="156">
        <f t="shared" si="22"/>
        <v>0.96739130434782605</v>
      </c>
      <c r="H344" s="240">
        <v>0.97</v>
      </c>
      <c r="I344" s="330"/>
    </row>
    <row r="345" spans="1:12" ht="36.75" customHeight="1" x14ac:dyDescent="0.25">
      <c r="A345" s="367" t="s">
        <v>765</v>
      </c>
      <c r="B345" s="368"/>
      <c r="C345" s="368"/>
      <c r="D345" s="368"/>
      <c r="E345" s="368"/>
      <c r="F345" s="369"/>
      <c r="G345" s="307" t="s">
        <v>582</v>
      </c>
      <c r="H345" s="237">
        <f>SUM(H346:H363)/18</f>
        <v>1</v>
      </c>
      <c r="I345" s="84">
        <f>SUM(I346:I363)/7</f>
        <v>1</v>
      </c>
      <c r="J345" s="60">
        <f>'[3]2017'!$F$227</f>
        <v>0.96957179879991706</v>
      </c>
      <c r="K345" s="60">
        <f>I345/J345</f>
        <v>1.0313831335005259</v>
      </c>
      <c r="L345" s="235">
        <f>H345*K345</f>
        <v>1.0313831335005259</v>
      </c>
    </row>
    <row r="346" spans="1:12" ht="37.5" x14ac:dyDescent="0.25">
      <c r="A346" s="53">
        <v>1</v>
      </c>
      <c r="B346" s="260" t="s">
        <v>335</v>
      </c>
      <c r="C346" s="167" t="s">
        <v>602</v>
      </c>
      <c r="D346" s="167">
        <v>10101</v>
      </c>
      <c r="E346" s="167">
        <v>8600</v>
      </c>
      <c r="F346" s="167">
        <v>10120</v>
      </c>
      <c r="G346" s="156">
        <f>F346/E346</f>
        <v>1.1767441860465115</v>
      </c>
      <c r="H346" s="240">
        <v>1</v>
      </c>
      <c r="I346" s="330">
        <v>1</v>
      </c>
    </row>
    <row r="347" spans="1:12" ht="75" x14ac:dyDescent="0.25">
      <c r="A347" s="53">
        <v>2</v>
      </c>
      <c r="B347" s="260" t="s">
        <v>336</v>
      </c>
      <c r="C347" s="167" t="s">
        <v>555</v>
      </c>
      <c r="D347" s="167">
        <v>350</v>
      </c>
      <c r="E347" s="167">
        <v>360</v>
      </c>
      <c r="F347" s="167">
        <v>365</v>
      </c>
      <c r="G347" s="156">
        <f t="shared" ref="G347:G363" si="23">F347/E347</f>
        <v>1.0138888888888888</v>
      </c>
      <c r="H347" s="240">
        <v>1</v>
      </c>
      <c r="I347" s="330"/>
    </row>
    <row r="348" spans="1:12" x14ac:dyDescent="0.25">
      <c r="A348" s="53">
        <v>3</v>
      </c>
      <c r="B348" s="260" t="s">
        <v>337</v>
      </c>
      <c r="C348" s="167" t="s">
        <v>555</v>
      </c>
      <c r="D348" s="167">
        <v>7760</v>
      </c>
      <c r="E348" s="167">
        <v>7600</v>
      </c>
      <c r="F348" s="167">
        <v>7779</v>
      </c>
      <c r="G348" s="156">
        <f t="shared" si="23"/>
        <v>1.0235526315789474</v>
      </c>
      <c r="H348" s="240">
        <v>1</v>
      </c>
      <c r="I348" s="330">
        <v>1</v>
      </c>
    </row>
    <row r="349" spans="1:12" ht="56.25" x14ac:dyDescent="0.25">
      <c r="A349" s="53">
        <v>4</v>
      </c>
      <c r="B349" s="260" t="s">
        <v>338</v>
      </c>
      <c r="C349" s="167" t="s">
        <v>602</v>
      </c>
      <c r="D349" s="167">
        <v>23878</v>
      </c>
      <c r="E349" s="167">
        <v>24000</v>
      </c>
      <c r="F349" s="167">
        <v>24024</v>
      </c>
      <c r="G349" s="156">
        <f t="shared" si="23"/>
        <v>1.0009999999999999</v>
      </c>
      <c r="H349" s="240">
        <v>1</v>
      </c>
      <c r="I349" s="330"/>
    </row>
    <row r="350" spans="1:12" ht="56.25" x14ac:dyDescent="0.25">
      <c r="A350" s="53">
        <v>5</v>
      </c>
      <c r="B350" s="260" t="s">
        <v>339</v>
      </c>
      <c r="C350" s="167" t="s">
        <v>555</v>
      </c>
      <c r="D350" s="167">
        <v>1033</v>
      </c>
      <c r="E350" s="167">
        <v>990</v>
      </c>
      <c r="F350" s="167">
        <v>1040</v>
      </c>
      <c r="G350" s="156">
        <f t="shared" si="23"/>
        <v>1.0505050505050506</v>
      </c>
      <c r="H350" s="240">
        <v>1</v>
      </c>
      <c r="I350" s="330"/>
    </row>
    <row r="351" spans="1:12" ht="56.25" x14ac:dyDescent="0.25">
      <c r="A351" s="53">
        <v>6</v>
      </c>
      <c r="B351" s="260" t="s">
        <v>340</v>
      </c>
      <c r="C351" s="167" t="s">
        <v>555</v>
      </c>
      <c r="D351" s="167">
        <v>1789</v>
      </c>
      <c r="E351" s="167">
        <v>1450</v>
      </c>
      <c r="F351" s="167">
        <v>1800</v>
      </c>
      <c r="G351" s="156">
        <f t="shared" si="23"/>
        <v>1.2413793103448276</v>
      </c>
      <c r="H351" s="240">
        <v>1</v>
      </c>
      <c r="I351" s="330"/>
    </row>
    <row r="352" spans="1:12" ht="56.25" x14ac:dyDescent="0.25">
      <c r="A352" s="53">
        <v>7</v>
      </c>
      <c r="B352" s="260" t="s">
        <v>341</v>
      </c>
      <c r="C352" s="167" t="s">
        <v>602</v>
      </c>
      <c r="D352" s="167">
        <v>42242</v>
      </c>
      <c r="E352" s="167">
        <v>33500</v>
      </c>
      <c r="F352" s="167">
        <v>42305</v>
      </c>
      <c r="G352" s="156">
        <f t="shared" si="23"/>
        <v>1.2628358208955224</v>
      </c>
      <c r="H352" s="240">
        <v>1</v>
      </c>
      <c r="I352" s="330"/>
    </row>
    <row r="353" spans="1:12" ht="56.25" x14ac:dyDescent="0.25">
      <c r="A353" s="155">
        <v>8</v>
      </c>
      <c r="B353" s="260" t="s">
        <v>342</v>
      </c>
      <c r="C353" s="167" t="s">
        <v>555</v>
      </c>
      <c r="D353" s="167">
        <v>576</v>
      </c>
      <c r="E353" s="167">
        <v>580</v>
      </c>
      <c r="F353" s="167">
        <v>580</v>
      </c>
      <c r="G353" s="156">
        <f t="shared" si="23"/>
        <v>1</v>
      </c>
      <c r="H353" s="240">
        <v>1</v>
      </c>
      <c r="I353" s="240">
        <v>1</v>
      </c>
    </row>
    <row r="354" spans="1:12" ht="93.75" x14ac:dyDescent="0.25">
      <c r="A354" s="155">
        <v>9</v>
      </c>
      <c r="B354" s="260" t="s">
        <v>343</v>
      </c>
      <c r="C354" s="167" t="s">
        <v>602</v>
      </c>
      <c r="D354" s="167">
        <v>156</v>
      </c>
      <c r="E354" s="167">
        <v>120</v>
      </c>
      <c r="F354" s="167">
        <v>160</v>
      </c>
      <c r="G354" s="156">
        <f t="shared" si="23"/>
        <v>1.3333333333333333</v>
      </c>
      <c r="H354" s="240">
        <v>1</v>
      </c>
      <c r="I354" s="240">
        <v>1</v>
      </c>
    </row>
    <row r="355" spans="1:12" ht="56.25" x14ac:dyDescent="0.25">
      <c r="A355" s="155">
        <v>10</v>
      </c>
      <c r="B355" s="260" t="s">
        <v>344</v>
      </c>
      <c r="C355" s="167" t="s">
        <v>555</v>
      </c>
      <c r="D355" s="167">
        <v>120</v>
      </c>
      <c r="E355" s="167">
        <v>150</v>
      </c>
      <c r="F355" s="167">
        <v>155</v>
      </c>
      <c r="G355" s="156">
        <f t="shared" si="23"/>
        <v>1.0333333333333334</v>
      </c>
      <c r="H355" s="240">
        <v>1</v>
      </c>
      <c r="I355" s="330">
        <v>1</v>
      </c>
    </row>
    <row r="356" spans="1:12" ht="56.25" x14ac:dyDescent="0.25">
      <c r="A356" s="155">
        <v>11</v>
      </c>
      <c r="B356" s="260" t="s">
        <v>345</v>
      </c>
      <c r="C356" s="167" t="s">
        <v>554</v>
      </c>
      <c r="D356" s="167">
        <v>18</v>
      </c>
      <c r="E356" s="167">
        <v>20</v>
      </c>
      <c r="F356" s="167">
        <v>20</v>
      </c>
      <c r="G356" s="156">
        <f t="shared" si="23"/>
        <v>1</v>
      </c>
      <c r="H356" s="240">
        <v>1</v>
      </c>
      <c r="I356" s="330"/>
    </row>
    <row r="357" spans="1:12" ht="75" x14ac:dyDescent="0.25">
      <c r="A357" s="155">
        <v>12</v>
      </c>
      <c r="B357" s="260" t="s">
        <v>346</v>
      </c>
      <c r="C357" s="167" t="s">
        <v>614</v>
      </c>
      <c r="D357" s="167">
        <v>411</v>
      </c>
      <c r="E357" s="167">
        <v>220</v>
      </c>
      <c r="F357" s="167">
        <v>417</v>
      </c>
      <c r="G357" s="156">
        <f t="shared" si="23"/>
        <v>1.8954545454545455</v>
      </c>
      <c r="H357" s="240">
        <v>1</v>
      </c>
      <c r="I357" s="330">
        <v>1</v>
      </c>
    </row>
    <row r="358" spans="1:12" ht="56.25" x14ac:dyDescent="0.25">
      <c r="A358" s="155">
        <v>13</v>
      </c>
      <c r="B358" s="260" t="s">
        <v>347</v>
      </c>
      <c r="C358" s="167" t="s">
        <v>614</v>
      </c>
      <c r="D358" s="167">
        <v>71</v>
      </c>
      <c r="E358" s="167">
        <v>30</v>
      </c>
      <c r="F358" s="167">
        <v>76</v>
      </c>
      <c r="G358" s="156">
        <f t="shared" si="23"/>
        <v>2.5333333333333332</v>
      </c>
      <c r="H358" s="240">
        <v>1</v>
      </c>
      <c r="I358" s="330"/>
    </row>
    <row r="359" spans="1:12" ht="56.25" x14ac:dyDescent="0.25">
      <c r="A359" s="155">
        <v>14</v>
      </c>
      <c r="B359" s="260" t="s">
        <v>348</v>
      </c>
      <c r="C359" s="167" t="s">
        <v>555</v>
      </c>
      <c r="D359" s="167">
        <v>3620</v>
      </c>
      <c r="E359" s="167">
        <v>3600</v>
      </c>
      <c r="F359" s="167">
        <v>4210</v>
      </c>
      <c r="G359" s="156">
        <f t="shared" si="23"/>
        <v>1.1694444444444445</v>
      </c>
      <c r="H359" s="240">
        <v>1</v>
      </c>
      <c r="I359" s="330">
        <v>1</v>
      </c>
    </row>
    <row r="360" spans="1:12" ht="75" x14ac:dyDescent="0.25">
      <c r="A360" s="155">
        <v>15</v>
      </c>
      <c r="B360" s="260" t="s">
        <v>349</v>
      </c>
      <c r="C360" s="167" t="s">
        <v>602</v>
      </c>
      <c r="D360" s="167">
        <v>51342</v>
      </c>
      <c r="E360" s="167">
        <v>45200</v>
      </c>
      <c r="F360" s="167">
        <v>54106</v>
      </c>
      <c r="G360" s="156">
        <f t="shared" si="23"/>
        <v>1.1970353982300885</v>
      </c>
      <c r="H360" s="240">
        <v>1</v>
      </c>
      <c r="I360" s="330"/>
    </row>
    <row r="361" spans="1:12" ht="37.5" x14ac:dyDescent="0.25">
      <c r="A361" s="155">
        <v>16</v>
      </c>
      <c r="B361" s="260" t="s">
        <v>350</v>
      </c>
      <c r="C361" s="167" t="s">
        <v>555</v>
      </c>
      <c r="D361" s="167">
        <v>136</v>
      </c>
      <c r="E361" s="167">
        <v>136</v>
      </c>
      <c r="F361" s="167">
        <v>137</v>
      </c>
      <c r="G361" s="156">
        <f t="shared" si="23"/>
        <v>1.0073529411764706</v>
      </c>
      <c r="H361" s="240">
        <v>1</v>
      </c>
      <c r="I361" s="330"/>
    </row>
    <row r="362" spans="1:12" ht="56.25" x14ac:dyDescent="0.25">
      <c r="A362" s="155">
        <v>17</v>
      </c>
      <c r="B362" s="260" t="s">
        <v>351</v>
      </c>
      <c r="C362" s="167" t="s">
        <v>602</v>
      </c>
      <c r="D362" s="167">
        <v>2052</v>
      </c>
      <c r="E362" s="167">
        <v>2100</v>
      </c>
      <c r="F362" s="167">
        <v>2239</v>
      </c>
      <c r="G362" s="156">
        <f t="shared" si="23"/>
        <v>1.0661904761904761</v>
      </c>
      <c r="H362" s="240">
        <v>1</v>
      </c>
      <c r="I362" s="330"/>
    </row>
    <row r="363" spans="1:12" ht="93.75" x14ac:dyDescent="0.25">
      <c r="A363" s="155">
        <v>18</v>
      </c>
      <c r="B363" s="260" t="s">
        <v>352</v>
      </c>
      <c r="C363" s="167" t="s">
        <v>555</v>
      </c>
      <c r="D363" s="167">
        <v>4528</v>
      </c>
      <c r="E363" s="167">
        <v>3100</v>
      </c>
      <c r="F363" s="167">
        <v>4532</v>
      </c>
      <c r="G363" s="156">
        <f t="shared" si="23"/>
        <v>1.4619354838709677</v>
      </c>
      <c r="H363" s="240">
        <v>1</v>
      </c>
      <c r="I363" s="330"/>
    </row>
    <row r="364" spans="1:12" ht="72" customHeight="1" x14ac:dyDescent="0.25">
      <c r="A364" s="392" t="s">
        <v>766</v>
      </c>
      <c r="B364" s="393"/>
      <c r="C364" s="393"/>
      <c r="D364" s="393"/>
      <c r="E364" s="393"/>
      <c r="F364" s="394"/>
      <c r="G364" s="307" t="s">
        <v>595</v>
      </c>
      <c r="H364" s="125">
        <f>(SUM(H365:H371))/7</f>
        <v>0.99714285714285722</v>
      </c>
      <c r="I364" s="241">
        <f>5/5</f>
        <v>1</v>
      </c>
      <c r="J364" s="241">
        <f>'[3]2017'!$F$233</f>
        <v>0.99998564102073195</v>
      </c>
      <c r="K364" s="241">
        <f>I364/J364</f>
        <v>1.0000143591854513</v>
      </c>
      <c r="L364" s="126">
        <f>H364*K364</f>
        <v>0.99715717530206438</v>
      </c>
    </row>
    <row r="365" spans="1:12" ht="123" customHeight="1" x14ac:dyDescent="0.25">
      <c r="A365" s="395">
        <v>1</v>
      </c>
      <c r="B365" s="302" t="s">
        <v>491</v>
      </c>
      <c r="C365" s="105" t="s">
        <v>554</v>
      </c>
      <c r="D365" s="105">
        <v>91</v>
      </c>
      <c r="E365" s="105">
        <v>92</v>
      </c>
      <c r="F365" s="105">
        <v>93</v>
      </c>
      <c r="G365" s="156">
        <f>F365/E365</f>
        <v>1.0108695652173914</v>
      </c>
      <c r="H365" s="240">
        <v>1</v>
      </c>
      <c r="I365" s="331">
        <f>(H365+H366+H367)/3</f>
        <v>1</v>
      </c>
    </row>
    <row r="366" spans="1:12" ht="75" x14ac:dyDescent="0.25">
      <c r="A366" s="396"/>
      <c r="B366" s="302" t="s">
        <v>489</v>
      </c>
      <c r="C366" s="105" t="s">
        <v>554</v>
      </c>
      <c r="D366" s="105">
        <v>10</v>
      </c>
      <c r="E366" s="105">
        <v>2</v>
      </c>
      <c r="F366" s="105">
        <v>2</v>
      </c>
      <c r="G366" s="156">
        <f t="shared" ref="G366:G371" si="24">F366/E366</f>
        <v>1</v>
      </c>
      <c r="H366" s="240">
        <v>1</v>
      </c>
      <c r="I366" s="331"/>
    </row>
    <row r="367" spans="1:12" ht="93.75" x14ac:dyDescent="0.25">
      <c r="A367" s="397"/>
      <c r="B367" s="302" t="s">
        <v>490</v>
      </c>
      <c r="C367" s="105" t="s">
        <v>554</v>
      </c>
      <c r="D367" s="105">
        <v>34.299999999999997</v>
      </c>
      <c r="E367" s="105">
        <v>3</v>
      </c>
      <c r="F367" s="105">
        <v>3</v>
      </c>
      <c r="G367" s="156">
        <f t="shared" si="24"/>
        <v>1</v>
      </c>
      <c r="H367" s="240">
        <v>1</v>
      </c>
      <c r="I367" s="331"/>
    </row>
    <row r="368" spans="1:12" ht="56.25" x14ac:dyDescent="0.25">
      <c r="A368" s="105">
        <v>2</v>
      </c>
      <c r="B368" s="302" t="s">
        <v>495</v>
      </c>
      <c r="C368" s="105" t="s">
        <v>554</v>
      </c>
      <c r="D368" s="105">
        <v>89</v>
      </c>
      <c r="E368" s="105">
        <v>91</v>
      </c>
      <c r="F368" s="105">
        <v>89</v>
      </c>
      <c r="G368" s="156">
        <f t="shared" si="24"/>
        <v>0.97802197802197799</v>
      </c>
      <c r="H368" s="240">
        <v>0.98</v>
      </c>
      <c r="I368" s="240">
        <v>1</v>
      </c>
    </row>
    <row r="369" spans="1:15" ht="75" x14ac:dyDescent="0.25">
      <c r="A369" s="105">
        <v>3</v>
      </c>
      <c r="B369" s="302" t="s">
        <v>494</v>
      </c>
      <c r="C369" s="167" t="s">
        <v>621</v>
      </c>
      <c r="D369" s="105">
        <v>6.8</v>
      </c>
      <c r="E369" s="105">
        <v>7</v>
      </c>
      <c r="F369" s="105">
        <v>7.03</v>
      </c>
      <c r="G369" s="156">
        <f t="shared" si="24"/>
        <v>1.0042857142857142</v>
      </c>
      <c r="H369" s="240">
        <v>1</v>
      </c>
      <c r="I369" s="240">
        <v>1</v>
      </c>
    </row>
    <row r="370" spans="1:15" ht="47.25" customHeight="1" x14ac:dyDescent="0.25">
      <c r="A370" s="105">
        <v>4</v>
      </c>
      <c r="B370" s="302" t="s">
        <v>493</v>
      </c>
      <c r="C370" s="105" t="s">
        <v>554</v>
      </c>
      <c r="D370" s="105">
        <v>20</v>
      </c>
      <c r="E370" s="105">
        <v>75</v>
      </c>
      <c r="F370" s="105">
        <v>75</v>
      </c>
      <c r="G370" s="156">
        <f t="shared" si="24"/>
        <v>1</v>
      </c>
      <c r="H370" s="240">
        <v>1</v>
      </c>
      <c r="I370" s="240">
        <v>1</v>
      </c>
    </row>
    <row r="371" spans="1:15" ht="93.75" x14ac:dyDescent="0.25">
      <c r="A371" s="105">
        <v>5</v>
      </c>
      <c r="B371" s="302" t="s">
        <v>492</v>
      </c>
      <c r="C371" s="167" t="s">
        <v>622</v>
      </c>
      <c r="D371" s="105">
        <v>100</v>
      </c>
      <c r="E371" s="105">
        <v>100</v>
      </c>
      <c r="F371" s="105">
        <v>100</v>
      </c>
      <c r="G371" s="156">
        <f t="shared" si="24"/>
        <v>1</v>
      </c>
      <c r="H371" s="240">
        <v>1</v>
      </c>
      <c r="I371" s="240">
        <v>1</v>
      </c>
    </row>
    <row r="372" spans="1:15" ht="60" customHeight="1" x14ac:dyDescent="0.25">
      <c r="A372" s="383" t="s">
        <v>768</v>
      </c>
      <c r="B372" s="384"/>
      <c r="C372" s="384"/>
      <c r="D372" s="384"/>
      <c r="E372" s="384"/>
      <c r="F372" s="385"/>
      <c r="G372" s="307" t="s">
        <v>770</v>
      </c>
      <c r="H372" s="125">
        <f>(SUM(H373:H384))/12</f>
        <v>0.89083333333333325</v>
      </c>
      <c r="I372" s="125">
        <f>10/12</f>
        <v>0.83333333333333337</v>
      </c>
      <c r="J372" s="125">
        <f>'[3]2017'!$F$239</f>
        <v>0.84846199596586891</v>
      </c>
      <c r="K372" s="125">
        <f>I372/J372</f>
        <v>0.9821693102290181</v>
      </c>
      <c r="L372" s="126">
        <f>H372*K372</f>
        <v>0.87494916052901683</v>
      </c>
    </row>
    <row r="373" spans="1:15" ht="56.25" x14ac:dyDescent="0.25">
      <c r="A373" s="3">
        <v>1</v>
      </c>
      <c r="B373" s="15" t="s">
        <v>722</v>
      </c>
      <c r="C373" s="3" t="s">
        <v>555</v>
      </c>
      <c r="D373" s="3"/>
      <c r="E373" s="3">
        <v>1</v>
      </c>
      <c r="F373" s="3">
        <v>0</v>
      </c>
      <c r="G373" s="156">
        <f t="shared" ref="G373:G391" si="25">F373/E373</f>
        <v>0</v>
      </c>
      <c r="H373" s="240">
        <v>0</v>
      </c>
    </row>
    <row r="374" spans="1:15" ht="37.5" x14ac:dyDescent="0.25">
      <c r="A374" s="3">
        <v>2</v>
      </c>
      <c r="B374" s="15" t="s">
        <v>723</v>
      </c>
      <c r="C374" s="3" t="s">
        <v>555</v>
      </c>
      <c r="D374" s="3"/>
      <c r="E374" s="3">
        <v>1</v>
      </c>
      <c r="F374" s="3">
        <v>1</v>
      </c>
      <c r="G374" s="156">
        <f t="shared" si="25"/>
        <v>1</v>
      </c>
      <c r="H374" s="240">
        <v>1</v>
      </c>
      <c r="I374" s="240">
        <v>1</v>
      </c>
    </row>
    <row r="375" spans="1:15" ht="75" x14ac:dyDescent="0.25">
      <c r="A375" s="3">
        <v>3</v>
      </c>
      <c r="B375" s="15" t="s">
        <v>724</v>
      </c>
      <c r="C375" s="3" t="s">
        <v>554</v>
      </c>
      <c r="D375" s="3">
        <v>18.05</v>
      </c>
      <c r="E375" s="3">
        <v>16</v>
      </c>
      <c r="F375" s="3">
        <v>17.22</v>
      </c>
      <c r="G375" s="317">
        <f>E375/F375</f>
        <v>0.92915214866434381</v>
      </c>
      <c r="H375" s="240">
        <v>0.93</v>
      </c>
    </row>
    <row r="376" spans="1:15" ht="75" x14ac:dyDescent="0.25">
      <c r="A376" s="3">
        <v>4</v>
      </c>
      <c r="B376" s="15" t="s">
        <v>725</v>
      </c>
      <c r="C376" s="3" t="s">
        <v>554</v>
      </c>
      <c r="D376" s="3">
        <v>48.1</v>
      </c>
      <c r="E376" s="3">
        <v>45</v>
      </c>
      <c r="F376" s="3">
        <v>47.34</v>
      </c>
      <c r="G376" s="317">
        <f>E376/F376</f>
        <v>0.9505703422053231</v>
      </c>
      <c r="H376" s="240">
        <v>0.95</v>
      </c>
      <c r="I376" s="240">
        <v>1</v>
      </c>
    </row>
    <row r="377" spans="1:15" ht="93.75" x14ac:dyDescent="0.25">
      <c r="A377" s="3">
        <v>5</v>
      </c>
      <c r="B377" s="15" t="s">
        <v>726</v>
      </c>
      <c r="C377" s="2" t="s">
        <v>727</v>
      </c>
      <c r="D377" s="3">
        <v>1.9</v>
      </c>
      <c r="E377" s="3">
        <v>0.186</v>
      </c>
      <c r="F377" s="3">
        <v>0.18</v>
      </c>
      <c r="G377" s="317">
        <f>E377/F377</f>
        <v>1.0333333333333334</v>
      </c>
      <c r="H377" s="240">
        <v>1</v>
      </c>
      <c r="I377" s="240">
        <v>1</v>
      </c>
      <c r="O377" s="240" t="s">
        <v>769</v>
      </c>
    </row>
    <row r="378" spans="1:15" ht="56.25" x14ac:dyDescent="0.25">
      <c r="A378" s="3">
        <v>6</v>
      </c>
      <c r="B378" s="15" t="s">
        <v>728</v>
      </c>
      <c r="C378" s="3" t="s">
        <v>614</v>
      </c>
      <c r="D378" s="3"/>
      <c r="E378" s="3">
        <v>2</v>
      </c>
      <c r="F378" s="3">
        <v>2</v>
      </c>
      <c r="G378" s="156">
        <f t="shared" si="25"/>
        <v>1</v>
      </c>
      <c r="H378" s="308">
        <v>1</v>
      </c>
      <c r="I378" s="240">
        <v>1</v>
      </c>
      <c r="O378" s="240" t="s">
        <v>750</v>
      </c>
    </row>
    <row r="379" spans="1:15" ht="75" x14ac:dyDescent="0.25">
      <c r="A379" s="3">
        <v>7</v>
      </c>
      <c r="B379" s="15" t="s">
        <v>729</v>
      </c>
      <c r="C379" s="2" t="s">
        <v>727</v>
      </c>
      <c r="D379" s="3">
        <v>153.34</v>
      </c>
      <c r="E379" s="3">
        <v>157</v>
      </c>
      <c r="F379" s="3">
        <v>153.4</v>
      </c>
      <c r="G379" s="317">
        <f>E379/F379</f>
        <v>1.0234680573663624</v>
      </c>
      <c r="H379" s="240">
        <v>1</v>
      </c>
      <c r="I379" s="240">
        <v>1</v>
      </c>
    </row>
    <row r="380" spans="1:15" ht="24.75" customHeight="1" x14ac:dyDescent="0.25">
      <c r="A380" s="3">
        <v>8</v>
      </c>
      <c r="B380" s="348" t="s">
        <v>730</v>
      </c>
      <c r="C380" s="3" t="s">
        <v>731</v>
      </c>
      <c r="D380" s="3">
        <v>84.47</v>
      </c>
      <c r="E380" s="3">
        <v>76.08</v>
      </c>
      <c r="F380" s="3">
        <v>59.54</v>
      </c>
      <c r="G380" s="317">
        <f t="shared" ref="G380:G383" si="26">E380/F380</f>
        <v>1.2777964393684917</v>
      </c>
      <c r="H380" s="240">
        <v>1</v>
      </c>
      <c r="I380" s="330">
        <v>1</v>
      </c>
    </row>
    <row r="381" spans="1:15" ht="23.25" customHeight="1" x14ac:dyDescent="0.25">
      <c r="A381" s="3">
        <v>9</v>
      </c>
      <c r="B381" s="349"/>
      <c r="C381" s="3" t="s">
        <v>732</v>
      </c>
      <c r="D381" s="3">
        <v>0.26300000000000001</v>
      </c>
      <c r="E381" s="3">
        <v>0.182</v>
      </c>
      <c r="F381" s="3">
        <v>0.188</v>
      </c>
      <c r="G381" s="317">
        <f t="shared" si="26"/>
        <v>0.96808510638297873</v>
      </c>
      <c r="H381" s="240">
        <v>0.97</v>
      </c>
      <c r="I381" s="330"/>
    </row>
    <row r="382" spans="1:15" ht="25.5" customHeight="1" x14ac:dyDescent="0.25">
      <c r="A382" s="3">
        <v>10</v>
      </c>
      <c r="B382" s="349"/>
      <c r="C382" s="3" t="s">
        <v>733</v>
      </c>
      <c r="D382" s="3">
        <v>0.89200000000000002</v>
      </c>
      <c r="E382" s="3">
        <v>1.528</v>
      </c>
      <c r="F382" s="3">
        <v>0.60599999999999998</v>
      </c>
      <c r="G382" s="317">
        <f t="shared" si="26"/>
        <v>2.5214521452145218</v>
      </c>
      <c r="H382" s="240">
        <v>1</v>
      </c>
      <c r="I382" s="330"/>
    </row>
    <row r="383" spans="1:15" x14ac:dyDescent="0.25">
      <c r="A383" s="3">
        <v>11</v>
      </c>
      <c r="B383" s="350"/>
      <c r="C383" s="3" t="s">
        <v>733</v>
      </c>
      <c r="D383" s="3">
        <v>1.595</v>
      </c>
      <c r="E383" s="3">
        <v>0.88</v>
      </c>
      <c r="F383" s="3">
        <v>1.044</v>
      </c>
      <c r="G383" s="317">
        <f t="shared" si="26"/>
        <v>0.84291187739463602</v>
      </c>
      <c r="H383" s="240">
        <v>0.84</v>
      </c>
      <c r="I383" s="330"/>
    </row>
    <row r="384" spans="1:15" ht="93.75" x14ac:dyDescent="0.25">
      <c r="A384" s="3">
        <v>12</v>
      </c>
      <c r="B384" s="15" t="s">
        <v>734</v>
      </c>
      <c r="C384" s="3" t="s">
        <v>554</v>
      </c>
      <c r="D384" s="3"/>
      <c r="E384" s="3">
        <v>10</v>
      </c>
      <c r="F384" s="3">
        <v>10</v>
      </c>
      <c r="G384" s="51">
        <f t="shared" si="25"/>
        <v>1</v>
      </c>
      <c r="H384" s="240">
        <v>1</v>
      </c>
      <c r="I384" s="240">
        <v>1</v>
      </c>
    </row>
    <row r="385" spans="1:12" ht="38.25" x14ac:dyDescent="0.25">
      <c r="A385" s="386" t="s">
        <v>767</v>
      </c>
      <c r="B385" s="387"/>
      <c r="C385" s="387"/>
      <c r="D385" s="387"/>
      <c r="E385" s="387"/>
      <c r="F385" s="388"/>
      <c r="G385" s="307" t="s">
        <v>595</v>
      </c>
      <c r="H385" s="125">
        <f>(SUM(H386:H395))/10</f>
        <v>1</v>
      </c>
      <c r="I385" s="325">
        <f>2/2</f>
        <v>1</v>
      </c>
      <c r="J385" s="325">
        <f>'[3]2017'!$F$245</f>
        <v>1.0551356410256412</v>
      </c>
      <c r="K385" s="325">
        <f>I385/J385</f>
        <v>0.94774544723743126</v>
      </c>
      <c r="L385" s="126">
        <f>H385*K385</f>
        <v>0.94774544723743126</v>
      </c>
    </row>
    <row r="386" spans="1:12" s="241" customFormat="1" ht="37.5" x14ac:dyDescent="0.25">
      <c r="A386" s="3">
        <v>1</v>
      </c>
      <c r="B386" s="15" t="s">
        <v>735</v>
      </c>
      <c r="C386" s="3" t="s">
        <v>555</v>
      </c>
      <c r="D386" s="3">
        <v>1764</v>
      </c>
      <c r="E386" s="3">
        <v>98</v>
      </c>
      <c r="F386" s="3">
        <v>115</v>
      </c>
      <c r="G386" s="51">
        <f t="shared" si="25"/>
        <v>1.1734693877551021</v>
      </c>
      <c r="H386" s="240">
        <v>1</v>
      </c>
      <c r="I386" s="240"/>
      <c r="J386" s="240"/>
      <c r="K386" s="240"/>
      <c r="L386" s="240"/>
    </row>
    <row r="387" spans="1:12" s="241" customFormat="1" ht="37.5" x14ac:dyDescent="0.25">
      <c r="A387" s="3">
        <v>2</v>
      </c>
      <c r="B387" s="15" t="s">
        <v>736</v>
      </c>
      <c r="C387" s="3" t="s">
        <v>554</v>
      </c>
      <c r="D387" s="3"/>
      <c r="E387" s="3">
        <v>67</v>
      </c>
      <c r="F387" s="3">
        <v>79</v>
      </c>
      <c r="G387" s="51">
        <f t="shared" si="25"/>
        <v>1.1791044776119404</v>
      </c>
      <c r="H387" s="240">
        <v>1</v>
      </c>
      <c r="I387" s="240"/>
      <c r="J387" s="240"/>
      <c r="K387" s="240"/>
      <c r="L387" s="240"/>
    </row>
    <row r="388" spans="1:12" s="241" customFormat="1" ht="187.5" x14ac:dyDescent="0.25">
      <c r="A388" s="3">
        <v>3</v>
      </c>
      <c r="B388" s="15" t="s">
        <v>737</v>
      </c>
      <c r="C388" s="3" t="s">
        <v>554</v>
      </c>
      <c r="D388" s="3"/>
      <c r="E388" s="3">
        <v>64</v>
      </c>
      <c r="F388" s="3">
        <v>75</v>
      </c>
      <c r="G388" s="51">
        <f t="shared" si="25"/>
        <v>1.171875</v>
      </c>
      <c r="H388" s="240">
        <v>1</v>
      </c>
      <c r="I388" s="240"/>
      <c r="J388" s="240"/>
      <c r="K388" s="240"/>
      <c r="L388" s="240"/>
    </row>
    <row r="389" spans="1:12" s="241" customFormat="1" ht="56.25" x14ac:dyDescent="0.25">
      <c r="A389" s="3">
        <v>4</v>
      </c>
      <c r="B389" s="15" t="s">
        <v>738</v>
      </c>
      <c r="C389" s="3" t="s">
        <v>555</v>
      </c>
      <c r="D389" s="3">
        <v>135</v>
      </c>
      <c r="E389" s="3">
        <v>1</v>
      </c>
      <c r="F389" s="3">
        <v>1</v>
      </c>
      <c r="G389" s="51">
        <f t="shared" si="25"/>
        <v>1</v>
      </c>
      <c r="H389" s="240">
        <v>1</v>
      </c>
      <c r="I389" s="240"/>
      <c r="J389" s="240"/>
      <c r="K389" s="240"/>
      <c r="L389" s="240"/>
    </row>
    <row r="390" spans="1:12" s="241" customFormat="1" ht="56.25" x14ac:dyDescent="0.25">
      <c r="A390" s="3">
        <v>5</v>
      </c>
      <c r="B390" s="15" t="s">
        <v>739</v>
      </c>
      <c r="C390" s="3" t="s">
        <v>740</v>
      </c>
      <c r="D390" s="3">
        <v>1891.6</v>
      </c>
      <c r="E390" s="3">
        <v>16</v>
      </c>
      <c r="F390" s="3">
        <v>16</v>
      </c>
      <c r="G390" s="51">
        <f t="shared" si="25"/>
        <v>1</v>
      </c>
      <c r="H390" s="240">
        <v>1</v>
      </c>
      <c r="I390" s="240"/>
      <c r="J390" s="240"/>
      <c r="K390" s="240"/>
      <c r="L390" s="240"/>
    </row>
    <row r="391" spans="1:12" s="241" customFormat="1" ht="56.25" x14ac:dyDescent="0.25">
      <c r="A391" s="3">
        <v>6</v>
      </c>
      <c r="B391" s="15" t="s">
        <v>741</v>
      </c>
      <c r="C391" s="355" t="s">
        <v>554</v>
      </c>
      <c r="D391" s="355"/>
      <c r="E391" s="355">
        <v>8</v>
      </c>
      <c r="F391" s="355">
        <v>8</v>
      </c>
      <c r="G391" s="389">
        <f t="shared" si="25"/>
        <v>1</v>
      </c>
      <c r="H391" s="240">
        <v>1</v>
      </c>
      <c r="I391" s="240"/>
      <c r="J391" s="240"/>
      <c r="K391" s="240"/>
      <c r="L391" s="240"/>
    </row>
    <row r="392" spans="1:12" s="241" customFormat="1" ht="112.5" x14ac:dyDescent="0.25">
      <c r="A392" s="3">
        <v>7</v>
      </c>
      <c r="B392" s="15" t="s">
        <v>742</v>
      </c>
      <c r="C392" s="356"/>
      <c r="D392" s="356"/>
      <c r="E392" s="356"/>
      <c r="F392" s="356"/>
      <c r="G392" s="390"/>
      <c r="H392" s="240">
        <v>1</v>
      </c>
      <c r="I392" s="240"/>
      <c r="J392" s="240"/>
      <c r="K392" s="240"/>
      <c r="L392" s="240"/>
    </row>
    <row r="393" spans="1:12" s="241" customFormat="1" ht="112.5" x14ac:dyDescent="0.25">
      <c r="A393" s="3">
        <v>8</v>
      </c>
      <c r="B393" s="15" t="s">
        <v>743</v>
      </c>
      <c r="C393" s="357"/>
      <c r="D393" s="357"/>
      <c r="E393" s="357"/>
      <c r="F393" s="357"/>
      <c r="G393" s="391"/>
      <c r="H393" s="240">
        <v>1</v>
      </c>
      <c r="I393" s="240"/>
      <c r="J393" s="240"/>
      <c r="K393" s="240"/>
      <c r="L393" s="240"/>
    </row>
    <row r="394" spans="1:12" s="241" customFormat="1" ht="112.5" x14ac:dyDescent="0.25">
      <c r="A394" s="3">
        <v>9</v>
      </c>
      <c r="B394" s="15" t="s">
        <v>742</v>
      </c>
      <c r="C394" s="3" t="s">
        <v>554</v>
      </c>
      <c r="D394" s="3"/>
      <c r="E394" s="3">
        <v>5</v>
      </c>
      <c r="F394" s="3">
        <v>5</v>
      </c>
      <c r="G394" s="51">
        <f t="shared" ref="G394:G395" si="27">F394/E394</f>
        <v>1</v>
      </c>
      <c r="H394" s="240">
        <v>1</v>
      </c>
      <c r="I394" s="240"/>
      <c r="J394" s="240"/>
      <c r="K394" s="240"/>
      <c r="L394" s="240"/>
    </row>
    <row r="395" spans="1:12" s="241" customFormat="1" ht="112.5" x14ac:dyDescent="0.25">
      <c r="A395" s="3">
        <v>10</v>
      </c>
      <c r="B395" s="15" t="s">
        <v>744</v>
      </c>
      <c r="C395" s="2" t="s">
        <v>745</v>
      </c>
      <c r="D395" s="3"/>
      <c r="E395" s="3">
        <v>98</v>
      </c>
      <c r="F395" s="3">
        <v>115</v>
      </c>
      <c r="G395" s="51">
        <f t="shared" si="27"/>
        <v>1.1734693877551021</v>
      </c>
      <c r="H395" s="240">
        <v>1</v>
      </c>
      <c r="I395" s="240"/>
      <c r="J395" s="240"/>
      <c r="K395" s="240"/>
      <c r="L395" s="240"/>
    </row>
    <row r="396" spans="1:12" s="241" customFormat="1" x14ac:dyDescent="0.25">
      <c r="A396" s="3"/>
      <c r="B396" s="3"/>
      <c r="C396" s="3"/>
      <c r="D396" s="3"/>
      <c r="E396" s="3"/>
      <c r="F396" s="3"/>
      <c r="G396" s="51"/>
      <c r="H396" s="240"/>
      <c r="I396" s="240"/>
      <c r="J396" s="240"/>
      <c r="K396" s="240"/>
      <c r="L396" s="240"/>
    </row>
    <row r="397" spans="1:12" s="241" customFormat="1" x14ac:dyDescent="0.25">
      <c r="A397" s="3"/>
      <c r="B397" s="3"/>
      <c r="C397" s="3"/>
      <c r="D397" s="3"/>
      <c r="E397" s="3"/>
      <c r="F397" s="3"/>
      <c r="G397" s="51"/>
      <c r="H397" s="240"/>
      <c r="I397" s="240"/>
      <c r="J397" s="240"/>
      <c r="K397" s="240"/>
      <c r="L397" s="240"/>
    </row>
    <row r="398" spans="1:12" s="241" customFormat="1" x14ac:dyDescent="0.25">
      <c r="A398" s="3"/>
      <c r="B398" s="3"/>
      <c r="C398" s="3"/>
      <c r="D398" s="3"/>
      <c r="E398" s="3"/>
      <c r="F398" s="3"/>
      <c r="G398" s="51"/>
      <c r="H398" s="240"/>
      <c r="I398" s="240"/>
      <c r="J398" s="240"/>
      <c r="K398" s="240"/>
      <c r="L398" s="240"/>
    </row>
    <row r="399" spans="1:12" s="241" customFormat="1" x14ac:dyDescent="0.25">
      <c r="A399" s="3"/>
      <c r="B399" s="3"/>
      <c r="C399" s="3"/>
      <c r="D399" s="3"/>
      <c r="E399" s="3"/>
      <c r="F399" s="3"/>
      <c r="H399" s="240"/>
      <c r="I399" s="240"/>
      <c r="J399" s="240"/>
      <c r="K399" s="240"/>
      <c r="L399" s="240"/>
    </row>
    <row r="400" spans="1:12" s="241" customFormat="1" x14ac:dyDescent="0.25">
      <c r="A400" s="3"/>
      <c r="B400" s="3"/>
      <c r="C400" s="3"/>
      <c r="D400" s="3"/>
      <c r="E400" s="3"/>
      <c r="F400" s="3"/>
      <c r="H400" s="240"/>
      <c r="I400" s="240"/>
      <c r="J400" s="240"/>
      <c r="K400" s="240"/>
      <c r="L400" s="240"/>
    </row>
    <row r="401" spans="1:12" s="241" customFormat="1" x14ac:dyDescent="0.25">
      <c r="A401" s="3"/>
      <c r="B401" s="3"/>
      <c r="C401" s="3"/>
      <c r="D401" s="3"/>
      <c r="E401" s="3"/>
      <c r="F401" s="3"/>
      <c r="H401" s="240"/>
      <c r="I401" s="240"/>
      <c r="J401" s="240"/>
      <c r="K401" s="240"/>
      <c r="L401" s="240"/>
    </row>
    <row r="402" spans="1:12" s="241" customFormat="1" x14ac:dyDescent="0.25">
      <c r="A402" s="3"/>
      <c r="B402" s="3"/>
      <c r="C402" s="3"/>
      <c r="D402" s="3"/>
      <c r="E402" s="3"/>
      <c r="F402" s="3"/>
      <c r="H402" s="240"/>
      <c r="I402" s="240"/>
      <c r="J402" s="240"/>
      <c r="K402" s="240"/>
      <c r="L402" s="240"/>
    </row>
    <row r="403" spans="1:12" s="241" customFormat="1" x14ac:dyDescent="0.25">
      <c r="A403" s="3"/>
      <c r="B403" s="3"/>
      <c r="C403" s="3"/>
      <c r="D403" s="3"/>
      <c r="E403" s="3"/>
      <c r="F403" s="3"/>
      <c r="H403" s="240"/>
      <c r="I403" s="240"/>
      <c r="J403" s="240"/>
      <c r="K403" s="240"/>
      <c r="L403" s="240"/>
    </row>
    <row r="404" spans="1:12" s="241" customFormat="1" x14ac:dyDescent="0.25">
      <c r="A404" s="3"/>
      <c r="B404" s="3"/>
      <c r="C404" s="3"/>
      <c r="D404" s="3"/>
      <c r="E404" s="3"/>
      <c r="F404" s="3"/>
      <c r="H404" s="240"/>
      <c r="I404" s="240"/>
      <c r="J404" s="240"/>
      <c r="K404" s="240"/>
      <c r="L404" s="240"/>
    </row>
    <row r="405" spans="1:12" s="241" customFormat="1" x14ac:dyDescent="0.25">
      <c r="A405" s="3"/>
      <c r="B405" s="3"/>
      <c r="C405" s="3"/>
      <c r="D405" s="3"/>
      <c r="E405" s="3"/>
      <c r="F405" s="3"/>
      <c r="H405" s="240"/>
      <c r="I405" s="240"/>
      <c r="J405" s="240"/>
      <c r="K405" s="240"/>
      <c r="L405" s="240"/>
    </row>
    <row r="406" spans="1:12" s="241" customFormat="1" x14ac:dyDescent="0.25">
      <c r="A406" s="3"/>
      <c r="B406" s="3"/>
      <c r="C406" s="3"/>
      <c r="D406" s="3"/>
      <c r="E406" s="3"/>
      <c r="F406" s="3"/>
      <c r="H406" s="240"/>
      <c r="I406" s="240"/>
      <c r="J406" s="240"/>
      <c r="K406" s="240"/>
      <c r="L406" s="240"/>
    </row>
    <row r="407" spans="1:12" s="241" customFormat="1" x14ac:dyDescent="0.25">
      <c r="A407" s="3"/>
      <c r="B407" s="3"/>
      <c r="C407" s="3"/>
      <c r="D407" s="3"/>
      <c r="E407" s="3"/>
      <c r="F407" s="3"/>
      <c r="H407" s="240"/>
      <c r="I407" s="240"/>
      <c r="J407" s="240"/>
      <c r="K407" s="240"/>
      <c r="L407" s="240"/>
    </row>
    <row r="408" spans="1:12" s="241" customFormat="1" x14ac:dyDescent="0.25">
      <c r="A408" s="3"/>
      <c r="B408" s="3"/>
      <c r="C408" s="3"/>
      <c r="D408" s="3"/>
      <c r="E408" s="3"/>
      <c r="F408" s="3"/>
      <c r="H408" s="240"/>
      <c r="I408" s="240"/>
      <c r="J408" s="240"/>
      <c r="K408" s="240"/>
      <c r="L408" s="240"/>
    </row>
    <row r="409" spans="1:12" s="241" customFormat="1" x14ac:dyDescent="0.25">
      <c r="A409" s="3"/>
      <c r="B409" s="3"/>
      <c r="C409" s="3"/>
      <c r="D409" s="3"/>
      <c r="E409" s="3"/>
      <c r="F409" s="3"/>
      <c r="H409" s="240"/>
      <c r="I409" s="240"/>
      <c r="J409" s="240"/>
      <c r="K409" s="240"/>
      <c r="L409" s="240"/>
    </row>
    <row r="410" spans="1:12" s="241" customFormat="1" x14ac:dyDescent="0.25">
      <c r="A410" s="3"/>
      <c r="B410" s="3"/>
      <c r="C410" s="3"/>
      <c r="D410" s="3"/>
      <c r="E410" s="3"/>
      <c r="F410" s="3"/>
      <c r="H410" s="240"/>
      <c r="I410" s="240"/>
      <c r="J410" s="240"/>
      <c r="K410" s="240"/>
      <c r="L410" s="240"/>
    </row>
    <row r="411" spans="1:12" s="241" customFormat="1" x14ac:dyDescent="0.25">
      <c r="A411" s="3"/>
      <c r="B411" s="3"/>
      <c r="C411" s="3"/>
      <c r="D411" s="3"/>
      <c r="E411" s="3"/>
      <c r="F411" s="3"/>
      <c r="H411" s="240"/>
      <c r="I411" s="240"/>
      <c r="J411" s="240"/>
      <c r="K411" s="240"/>
      <c r="L411" s="240"/>
    </row>
    <row r="412" spans="1:12" s="241" customFormat="1" x14ac:dyDescent="0.25">
      <c r="A412" s="3"/>
      <c r="B412" s="3"/>
      <c r="C412" s="3"/>
      <c r="D412" s="3"/>
      <c r="E412" s="3"/>
      <c r="F412" s="3"/>
      <c r="H412" s="240"/>
      <c r="I412" s="240"/>
      <c r="J412" s="240"/>
      <c r="K412" s="240"/>
      <c r="L412" s="240"/>
    </row>
    <row r="413" spans="1:12" s="241" customFormat="1" x14ac:dyDescent="0.25">
      <c r="A413" s="3"/>
      <c r="B413" s="3"/>
      <c r="C413" s="3"/>
      <c r="D413" s="3"/>
      <c r="E413" s="3"/>
      <c r="F413" s="3"/>
      <c r="H413" s="240"/>
      <c r="I413" s="240"/>
      <c r="J413" s="240"/>
      <c r="K413" s="240"/>
      <c r="L413" s="240"/>
    </row>
    <row r="414" spans="1:12" s="241" customFormat="1" x14ac:dyDescent="0.25">
      <c r="A414" s="3"/>
      <c r="B414" s="3"/>
      <c r="C414" s="3"/>
      <c r="D414" s="3"/>
      <c r="E414" s="3"/>
      <c r="F414" s="3"/>
      <c r="H414" s="240"/>
      <c r="I414" s="240"/>
      <c r="J414" s="240"/>
      <c r="K414" s="240"/>
      <c r="L414" s="240"/>
    </row>
    <row r="415" spans="1:12" s="241" customFormat="1" x14ac:dyDescent="0.25">
      <c r="A415" s="3"/>
      <c r="B415" s="3"/>
      <c r="C415" s="3"/>
      <c r="D415" s="3"/>
      <c r="E415" s="3"/>
      <c r="F415" s="3"/>
      <c r="H415" s="240"/>
      <c r="I415" s="240"/>
      <c r="J415" s="240"/>
      <c r="K415" s="240"/>
      <c r="L415" s="240"/>
    </row>
    <row r="416" spans="1:12" s="241" customFormat="1" x14ac:dyDescent="0.25">
      <c r="A416" s="3"/>
      <c r="B416" s="3"/>
      <c r="C416" s="3"/>
      <c r="D416" s="3"/>
      <c r="E416" s="3"/>
      <c r="F416" s="3"/>
      <c r="H416" s="240"/>
      <c r="I416" s="240"/>
      <c r="J416" s="240"/>
      <c r="K416" s="240"/>
      <c r="L416" s="240"/>
    </row>
    <row r="417" spans="1:12" s="241" customFormat="1" x14ac:dyDescent="0.25">
      <c r="A417" s="3"/>
      <c r="B417" s="3"/>
      <c r="C417" s="3"/>
      <c r="D417" s="3"/>
      <c r="E417" s="3"/>
      <c r="F417" s="3"/>
      <c r="H417" s="240"/>
      <c r="I417" s="240"/>
      <c r="J417" s="240"/>
      <c r="K417" s="240"/>
      <c r="L417" s="240"/>
    </row>
    <row r="418" spans="1:12" s="241" customFormat="1" x14ac:dyDescent="0.25">
      <c r="A418" s="3"/>
      <c r="B418" s="3"/>
      <c r="C418" s="3"/>
      <c r="D418" s="3"/>
      <c r="E418" s="3"/>
      <c r="F418" s="3"/>
      <c r="H418" s="240"/>
      <c r="I418" s="240"/>
      <c r="J418" s="240"/>
      <c r="K418" s="240"/>
      <c r="L418" s="240"/>
    </row>
    <row r="419" spans="1:12" s="241" customFormat="1" x14ac:dyDescent="0.25">
      <c r="A419" s="3"/>
      <c r="B419" s="3"/>
      <c r="C419" s="3"/>
      <c r="D419" s="3"/>
      <c r="E419" s="3"/>
      <c r="F419" s="3"/>
      <c r="H419" s="240"/>
      <c r="I419" s="240"/>
      <c r="J419" s="240"/>
      <c r="K419" s="240"/>
      <c r="L419" s="240"/>
    </row>
    <row r="420" spans="1:12" s="241" customFormat="1" x14ac:dyDescent="0.25">
      <c r="A420" s="3"/>
      <c r="B420" s="3"/>
      <c r="C420" s="3"/>
      <c r="D420" s="3"/>
      <c r="E420" s="3"/>
      <c r="F420" s="3"/>
      <c r="H420" s="240"/>
      <c r="I420" s="240"/>
      <c r="J420" s="240"/>
      <c r="K420" s="240"/>
      <c r="L420" s="240"/>
    </row>
    <row r="421" spans="1:12" s="241" customFormat="1" x14ac:dyDescent="0.25">
      <c r="A421" s="3"/>
      <c r="B421" s="3"/>
      <c r="C421" s="3"/>
      <c r="D421" s="3"/>
      <c r="E421" s="3"/>
      <c r="F421" s="3"/>
      <c r="H421" s="240"/>
      <c r="I421" s="240"/>
      <c r="J421" s="240"/>
      <c r="K421" s="240"/>
      <c r="L421" s="240"/>
    </row>
    <row r="422" spans="1:12" s="241" customFormat="1" x14ac:dyDescent="0.25">
      <c r="A422" s="3"/>
      <c r="B422" s="3"/>
      <c r="C422" s="3"/>
      <c r="D422" s="3"/>
      <c r="E422" s="3"/>
      <c r="F422" s="3"/>
      <c r="H422" s="240"/>
      <c r="I422" s="240"/>
      <c r="J422" s="240"/>
      <c r="K422" s="240"/>
      <c r="L422" s="240"/>
    </row>
    <row r="423" spans="1:12" s="241" customFormat="1" x14ac:dyDescent="0.25">
      <c r="A423" s="3"/>
      <c r="B423" s="3"/>
      <c r="C423" s="3"/>
      <c r="D423" s="3"/>
      <c r="E423" s="3"/>
      <c r="F423" s="3"/>
      <c r="H423" s="240"/>
      <c r="I423" s="240"/>
      <c r="J423" s="240"/>
      <c r="K423" s="240"/>
      <c r="L423" s="240"/>
    </row>
    <row r="424" spans="1:12" s="241" customFormat="1" x14ac:dyDescent="0.25">
      <c r="A424" s="3"/>
      <c r="B424" s="3"/>
      <c r="C424" s="3"/>
      <c r="D424" s="3"/>
      <c r="E424" s="3"/>
      <c r="F424" s="3"/>
      <c r="H424" s="240"/>
      <c r="I424" s="240"/>
      <c r="J424" s="240"/>
      <c r="K424" s="240"/>
      <c r="L424" s="240"/>
    </row>
    <row r="425" spans="1:12" s="241" customFormat="1" x14ac:dyDescent="0.25">
      <c r="A425" s="3"/>
      <c r="B425" s="3"/>
      <c r="C425" s="3"/>
      <c r="D425" s="3"/>
      <c r="E425" s="3"/>
      <c r="F425" s="3"/>
      <c r="H425" s="240"/>
      <c r="I425" s="240"/>
      <c r="J425" s="240"/>
      <c r="K425" s="240"/>
      <c r="L425" s="240"/>
    </row>
    <row r="426" spans="1:12" s="241" customFormat="1" x14ac:dyDescent="0.25">
      <c r="A426" s="3"/>
      <c r="B426" s="3"/>
      <c r="C426" s="3"/>
      <c r="D426" s="3"/>
      <c r="E426" s="3"/>
      <c r="F426" s="3"/>
      <c r="H426" s="240"/>
      <c r="I426" s="240"/>
      <c r="J426" s="240"/>
      <c r="K426" s="240"/>
      <c r="L426" s="240"/>
    </row>
    <row r="427" spans="1:12" s="241" customFormat="1" x14ac:dyDescent="0.25">
      <c r="A427" s="3"/>
      <c r="B427" s="3"/>
      <c r="C427" s="3"/>
      <c r="D427" s="3"/>
      <c r="E427" s="3"/>
      <c r="F427" s="3"/>
      <c r="H427" s="240"/>
      <c r="I427" s="240"/>
      <c r="J427" s="240"/>
      <c r="K427" s="240"/>
      <c r="L427" s="240"/>
    </row>
    <row r="428" spans="1:12" s="241" customFormat="1" x14ac:dyDescent="0.25">
      <c r="A428" s="3"/>
      <c r="B428" s="3"/>
      <c r="C428" s="3"/>
      <c r="D428" s="3"/>
      <c r="E428" s="3"/>
      <c r="F428" s="3"/>
      <c r="H428" s="240"/>
      <c r="I428" s="240"/>
      <c r="J428" s="240"/>
      <c r="K428" s="240"/>
      <c r="L428" s="240"/>
    </row>
    <row r="429" spans="1:12" s="241" customFormat="1" x14ac:dyDescent="0.25">
      <c r="A429" s="3"/>
      <c r="B429" s="3"/>
      <c r="C429" s="3"/>
      <c r="D429" s="3"/>
      <c r="E429" s="3"/>
      <c r="F429" s="3"/>
      <c r="H429" s="240"/>
      <c r="I429" s="240"/>
      <c r="J429" s="240"/>
      <c r="K429" s="240"/>
      <c r="L429" s="240"/>
    </row>
    <row r="430" spans="1:12" s="241" customFormat="1" x14ac:dyDescent="0.25">
      <c r="A430" s="3"/>
      <c r="B430" s="3"/>
      <c r="C430" s="3"/>
      <c r="D430" s="3"/>
      <c r="E430" s="3"/>
      <c r="F430" s="3"/>
      <c r="H430" s="240"/>
      <c r="I430" s="240"/>
      <c r="J430" s="240"/>
      <c r="K430" s="240"/>
      <c r="L430" s="240"/>
    </row>
    <row r="431" spans="1:12" s="241" customFormat="1" x14ac:dyDescent="0.25">
      <c r="A431" s="3"/>
      <c r="B431" s="3"/>
      <c r="C431" s="3"/>
      <c r="D431" s="3"/>
      <c r="E431" s="3"/>
      <c r="F431" s="3"/>
      <c r="H431" s="240"/>
      <c r="I431" s="240"/>
      <c r="J431" s="240"/>
      <c r="K431" s="240"/>
      <c r="L431" s="240"/>
    </row>
    <row r="432" spans="1:12" s="241" customFormat="1" x14ac:dyDescent="0.25">
      <c r="A432" s="3"/>
      <c r="B432" s="3"/>
      <c r="C432" s="3"/>
      <c r="D432" s="3"/>
      <c r="E432" s="3"/>
      <c r="F432" s="3"/>
      <c r="H432" s="240"/>
      <c r="I432" s="240"/>
      <c r="J432" s="240"/>
      <c r="K432" s="240"/>
      <c r="L432" s="240"/>
    </row>
    <row r="433" spans="1:12" s="241" customFormat="1" x14ac:dyDescent="0.25">
      <c r="A433" s="3"/>
      <c r="B433" s="3"/>
      <c r="C433" s="3"/>
      <c r="D433" s="3"/>
      <c r="E433" s="3"/>
      <c r="F433" s="3"/>
      <c r="H433" s="240"/>
      <c r="I433" s="240"/>
      <c r="J433" s="240"/>
      <c r="K433" s="240"/>
      <c r="L433" s="240"/>
    </row>
    <row r="434" spans="1:12" s="241" customFormat="1" x14ac:dyDescent="0.25">
      <c r="A434" s="3"/>
      <c r="B434" s="3"/>
      <c r="C434" s="3"/>
      <c r="D434" s="3"/>
      <c r="E434" s="3"/>
      <c r="F434" s="3"/>
      <c r="H434" s="240"/>
      <c r="I434" s="240"/>
      <c r="J434" s="240"/>
      <c r="K434" s="240"/>
      <c r="L434" s="240"/>
    </row>
    <row r="435" spans="1:12" s="241" customFormat="1" x14ac:dyDescent="0.25">
      <c r="A435" s="3"/>
      <c r="B435" s="3"/>
      <c r="C435" s="3"/>
      <c r="D435" s="3"/>
      <c r="E435" s="3"/>
      <c r="F435" s="3"/>
      <c r="H435" s="240"/>
      <c r="I435" s="240"/>
      <c r="J435" s="240"/>
      <c r="K435" s="240"/>
      <c r="L435" s="240"/>
    </row>
    <row r="436" spans="1:12" s="241" customFormat="1" x14ac:dyDescent="0.25">
      <c r="A436" s="3"/>
      <c r="B436" s="3"/>
      <c r="C436" s="3"/>
      <c r="D436" s="3"/>
      <c r="E436" s="3"/>
      <c r="F436" s="3"/>
      <c r="H436" s="240"/>
      <c r="I436" s="240"/>
      <c r="J436" s="240"/>
      <c r="K436" s="240"/>
      <c r="L436" s="240"/>
    </row>
    <row r="437" spans="1:12" s="241" customFormat="1" x14ac:dyDescent="0.25">
      <c r="A437" s="3"/>
      <c r="B437" s="3"/>
      <c r="C437" s="3"/>
      <c r="D437" s="3"/>
      <c r="E437" s="3"/>
      <c r="F437" s="3"/>
      <c r="H437" s="240"/>
      <c r="I437" s="240"/>
      <c r="J437" s="240"/>
      <c r="K437" s="240"/>
      <c r="L437" s="240"/>
    </row>
    <row r="438" spans="1:12" s="241" customFormat="1" x14ac:dyDescent="0.25">
      <c r="A438" s="3"/>
      <c r="B438" s="3"/>
      <c r="C438" s="3"/>
      <c r="D438" s="3"/>
      <c r="E438" s="3"/>
      <c r="F438" s="3"/>
      <c r="H438" s="240"/>
      <c r="I438" s="240"/>
      <c r="J438" s="240"/>
      <c r="K438" s="240"/>
      <c r="L438" s="240"/>
    </row>
    <row r="439" spans="1:12" s="241" customFormat="1" x14ac:dyDescent="0.25">
      <c r="A439" s="3"/>
      <c r="B439" s="3"/>
      <c r="C439" s="3"/>
      <c r="D439" s="3"/>
      <c r="E439" s="3"/>
      <c r="F439" s="3"/>
      <c r="H439" s="240"/>
      <c r="I439" s="240"/>
      <c r="J439" s="240"/>
      <c r="K439" s="240"/>
      <c r="L439" s="240"/>
    </row>
    <row r="440" spans="1:12" s="241" customFormat="1" x14ac:dyDescent="0.25">
      <c r="A440" s="3"/>
      <c r="B440" s="3"/>
      <c r="C440" s="3"/>
      <c r="D440" s="3"/>
      <c r="E440" s="3"/>
      <c r="F440" s="3"/>
      <c r="H440" s="240"/>
      <c r="I440" s="240"/>
      <c r="J440" s="240"/>
      <c r="K440" s="240"/>
      <c r="L440" s="240"/>
    </row>
    <row r="441" spans="1:12" s="241" customFormat="1" x14ac:dyDescent="0.25">
      <c r="A441" s="3"/>
      <c r="B441" s="3"/>
      <c r="C441" s="3"/>
      <c r="D441" s="3"/>
      <c r="E441" s="3"/>
      <c r="F441" s="3"/>
      <c r="H441" s="240"/>
      <c r="I441" s="240"/>
      <c r="J441" s="240"/>
      <c r="K441" s="240"/>
      <c r="L441" s="240"/>
    </row>
    <row r="442" spans="1:12" s="241" customFormat="1" x14ac:dyDescent="0.25">
      <c r="A442" s="3"/>
      <c r="B442" s="3"/>
      <c r="C442" s="3"/>
      <c r="D442" s="3"/>
      <c r="E442" s="3"/>
      <c r="F442" s="3"/>
      <c r="H442" s="240"/>
      <c r="I442" s="240"/>
      <c r="J442" s="240"/>
      <c r="K442" s="240"/>
      <c r="L442" s="240"/>
    </row>
    <row r="443" spans="1:12" s="241" customFormat="1" x14ac:dyDescent="0.25">
      <c r="A443" s="3"/>
      <c r="B443" s="3"/>
      <c r="C443" s="3"/>
      <c r="D443" s="3"/>
      <c r="E443" s="3"/>
      <c r="F443" s="3"/>
      <c r="H443" s="240"/>
      <c r="I443" s="240"/>
      <c r="J443" s="240"/>
      <c r="K443" s="240"/>
      <c r="L443" s="240"/>
    </row>
    <row r="444" spans="1:12" s="241" customFormat="1" x14ac:dyDescent="0.25">
      <c r="A444" s="3"/>
      <c r="B444" s="3"/>
      <c r="C444" s="3"/>
      <c r="D444" s="3"/>
      <c r="E444" s="3"/>
      <c r="F444" s="3"/>
      <c r="H444" s="240"/>
      <c r="I444" s="240"/>
      <c r="J444" s="240"/>
      <c r="K444" s="240"/>
      <c r="L444" s="240"/>
    </row>
    <row r="445" spans="1:12" s="241" customFormat="1" x14ac:dyDescent="0.25">
      <c r="A445" s="3"/>
      <c r="B445" s="3"/>
      <c r="C445" s="3"/>
      <c r="D445" s="3"/>
      <c r="E445" s="3"/>
      <c r="F445" s="3"/>
      <c r="H445" s="240"/>
      <c r="I445" s="240"/>
      <c r="J445" s="240"/>
      <c r="K445" s="240"/>
      <c r="L445" s="240"/>
    </row>
    <row r="446" spans="1:12" s="241" customFormat="1" x14ac:dyDescent="0.25">
      <c r="A446" s="3"/>
      <c r="B446" s="3"/>
      <c r="C446" s="3"/>
      <c r="D446" s="3"/>
      <c r="E446" s="3"/>
      <c r="F446" s="3"/>
      <c r="H446" s="240"/>
      <c r="I446" s="240"/>
      <c r="J446" s="240"/>
      <c r="K446" s="240"/>
      <c r="L446" s="240"/>
    </row>
    <row r="447" spans="1:12" s="241" customFormat="1" x14ac:dyDescent="0.25">
      <c r="A447" s="3"/>
      <c r="B447" s="3"/>
      <c r="C447" s="3"/>
      <c r="D447" s="3"/>
      <c r="E447" s="3"/>
      <c r="F447" s="3"/>
      <c r="H447" s="240"/>
      <c r="I447" s="240"/>
      <c r="J447" s="240"/>
      <c r="K447" s="240"/>
      <c r="L447" s="240"/>
    </row>
    <row r="448" spans="1:12" s="241" customFormat="1" x14ac:dyDescent="0.25">
      <c r="A448" s="3"/>
      <c r="B448" s="3"/>
      <c r="C448" s="3"/>
      <c r="D448" s="3"/>
      <c r="E448" s="3"/>
      <c r="F448" s="3"/>
      <c r="H448" s="240"/>
      <c r="I448" s="240"/>
      <c r="J448" s="240"/>
      <c r="K448" s="240"/>
      <c r="L448" s="240"/>
    </row>
    <row r="449" spans="1:12" s="241" customFormat="1" x14ac:dyDescent="0.25">
      <c r="A449" s="3"/>
      <c r="B449" s="3"/>
      <c r="C449" s="3"/>
      <c r="D449" s="3"/>
      <c r="E449" s="3"/>
      <c r="F449" s="3"/>
      <c r="H449" s="240"/>
      <c r="I449" s="240"/>
      <c r="J449" s="240"/>
      <c r="K449" s="240"/>
      <c r="L449" s="240"/>
    </row>
    <row r="450" spans="1:12" s="241" customFormat="1" x14ac:dyDescent="0.25">
      <c r="A450" s="3"/>
      <c r="B450" s="3"/>
      <c r="C450" s="3"/>
      <c r="D450" s="3"/>
      <c r="E450" s="3"/>
      <c r="F450" s="3"/>
      <c r="H450" s="240"/>
      <c r="I450" s="240"/>
      <c r="J450" s="240"/>
      <c r="K450" s="240"/>
      <c r="L450" s="240"/>
    </row>
    <row r="451" spans="1:12" s="241" customFormat="1" x14ac:dyDescent="0.25">
      <c r="A451" s="3"/>
      <c r="B451" s="3"/>
      <c r="C451" s="3"/>
      <c r="D451" s="3"/>
      <c r="E451" s="3"/>
      <c r="F451" s="3"/>
      <c r="H451" s="240"/>
      <c r="I451" s="240"/>
      <c r="J451" s="240"/>
      <c r="K451" s="240"/>
      <c r="L451" s="240"/>
    </row>
    <row r="452" spans="1:12" s="241" customFormat="1" x14ac:dyDescent="0.25">
      <c r="A452" s="3"/>
      <c r="B452" s="3"/>
      <c r="C452" s="3"/>
      <c r="D452" s="3"/>
      <c r="E452" s="3"/>
      <c r="F452" s="3"/>
      <c r="H452" s="240"/>
      <c r="I452" s="240"/>
      <c r="J452" s="240"/>
      <c r="K452" s="240"/>
      <c r="L452" s="240"/>
    </row>
    <row r="453" spans="1:12" s="241" customFormat="1" x14ac:dyDescent="0.25">
      <c r="A453" s="3"/>
      <c r="B453" s="3"/>
      <c r="C453" s="3"/>
      <c r="D453" s="3"/>
      <c r="E453" s="3"/>
      <c r="F453" s="3"/>
      <c r="H453" s="240"/>
      <c r="I453" s="240"/>
      <c r="J453" s="240"/>
      <c r="K453" s="240"/>
      <c r="L453" s="240"/>
    </row>
    <row r="454" spans="1:12" s="241" customFormat="1" x14ac:dyDescent="0.25">
      <c r="A454" s="3"/>
      <c r="B454" s="3"/>
      <c r="C454" s="3"/>
      <c r="D454" s="3"/>
      <c r="E454" s="3"/>
      <c r="F454" s="3"/>
      <c r="H454" s="240"/>
      <c r="I454" s="240"/>
      <c r="J454" s="240"/>
      <c r="K454" s="240"/>
      <c r="L454" s="240"/>
    </row>
    <row r="455" spans="1:12" s="241" customFormat="1" x14ac:dyDescent="0.25">
      <c r="A455" s="3"/>
      <c r="B455" s="3"/>
      <c r="C455" s="3"/>
      <c r="D455" s="3"/>
      <c r="E455" s="3"/>
      <c r="F455" s="3"/>
      <c r="H455" s="240"/>
      <c r="I455" s="240"/>
      <c r="J455" s="240"/>
      <c r="K455" s="240"/>
      <c r="L455" s="240"/>
    </row>
    <row r="456" spans="1:12" s="241" customFormat="1" x14ac:dyDescent="0.25">
      <c r="A456" s="3"/>
      <c r="B456" s="3"/>
      <c r="C456" s="3"/>
      <c r="D456" s="3"/>
      <c r="E456" s="3"/>
      <c r="F456" s="3"/>
      <c r="H456" s="240"/>
      <c r="I456" s="240"/>
      <c r="J456" s="240"/>
      <c r="K456" s="240"/>
      <c r="L456" s="240"/>
    </row>
    <row r="457" spans="1:12" s="241" customFormat="1" x14ac:dyDescent="0.25">
      <c r="A457" s="3"/>
      <c r="B457" s="3"/>
      <c r="C457" s="3"/>
      <c r="D457" s="3"/>
      <c r="E457" s="3"/>
      <c r="F457" s="3"/>
      <c r="H457" s="240"/>
      <c r="I457" s="240"/>
      <c r="J457" s="240"/>
      <c r="K457" s="240"/>
      <c r="L457" s="240"/>
    </row>
    <row r="458" spans="1:12" s="241" customFormat="1" x14ac:dyDescent="0.25">
      <c r="A458" s="3"/>
      <c r="B458" s="3"/>
      <c r="C458" s="3"/>
      <c r="D458" s="3"/>
      <c r="E458" s="3"/>
      <c r="F458" s="3"/>
      <c r="H458" s="240"/>
      <c r="I458" s="240"/>
      <c r="J458" s="240"/>
      <c r="K458" s="240"/>
      <c r="L458" s="240"/>
    </row>
    <row r="459" spans="1:12" s="241" customFormat="1" x14ac:dyDescent="0.25">
      <c r="A459" s="3"/>
      <c r="B459" s="3"/>
      <c r="C459" s="3"/>
      <c r="D459" s="3"/>
      <c r="E459" s="3"/>
      <c r="F459" s="3"/>
      <c r="H459" s="240"/>
      <c r="I459" s="240"/>
      <c r="J459" s="240"/>
      <c r="K459" s="240"/>
      <c r="L459" s="240"/>
    </row>
    <row r="460" spans="1:12" s="241" customFormat="1" x14ac:dyDescent="0.25">
      <c r="A460" s="3"/>
      <c r="B460" s="3"/>
      <c r="C460" s="3"/>
      <c r="D460" s="3"/>
      <c r="E460" s="3"/>
      <c r="F460" s="3"/>
      <c r="H460" s="240"/>
      <c r="I460" s="240"/>
      <c r="J460" s="240"/>
      <c r="K460" s="240"/>
      <c r="L460" s="240"/>
    </row>
    <row r="461" spans="1:12" s="241" customFormat="1" x14ac:dyDescent="0.25">
      <c r="A461" s="3"/>
      <c r="B461" s="3"/>
      <c r="C461" s="3"/>
      <c r="D461" s="3"/>
      <c r="E461" s="3"/>
      <c r="F461" s="3"/>
      <c r="H461" s="240"/>
      <c r="I461" s="240"/>
      <c r="J461" s="240"/>
      <c r="K461" s="240"/>
      <c r="L461" s="240"/>
    </row>
    <row r="462" spans="1:12" s="241" customFormat="1" x14ac:dyDescent="0.25">
      <c r="A462" s="3"/>
      <c r="B462" s="3"/>
      <c r="C462" s="3"/>
      <c r="D462" s="3"/>
      <c r="E462" s="3"/>
      <c r="F462" s="3"/>
      <c r="H462" s="240"/>
      <c r="I462" s="240"/>
      <c r="J462" s="240"/>
      <c r="K462" s="240"/>
      <c r="L462" s="240"/>
    </row>
    <row r="463" spans="1:12" s="241" customFormat="1" x14ac:dyDescent="0.25">
      <c r="A463" s="3"/>
      <c r="B463" s="3"/>
      <c r="C463" s="3"/>
      <c r="D463" s="3"/>
      <c r="E463" s="3"/>
      <c r="F463" s="3"/>
      <c r="H463" s="240"/>
      <c r="I463" s="240"/>
      <c r="J463" s="240"/>
      <c r="K463" s="240"/>
      <c r="L463" s="240"/>
    </row>
    <row r="464" spans="1:12" s="241" customFormat="1" x14ac:dyDescent="0.25">
      <c r="A464" s="3"/>
      <c r="B464" s="3"/>
      <c r="C464" s="3"/>
      <c r="D464" s="3"/>
      <c r="E464" s="3"/>
      <c r="F464" s="3"/>
      <c r="H464" s="240"/>
      <c r="I464" s="240"/>
      <c r="J464" s="240"/>
      <c r="K464" s="240"/>
      <c r="L464" s="240"/>
    </row>
    <row r="465" spans="1:12" s="241" customFormat="1" x14ac:dyDescent="0.25">
      <c r="A465" s="3"/>
      <c r="B465" s="3"/>
      <c r="C465" s="3"/>
      <c r="D465" s="3"/>
      <c r="E465" s="3"/>
      <c r="F465" s="3"/>
      <c r="H465" s="240"/>
      <c r="I465" s="240"/>
      <c r="J465" s="240"/>
      <c r="K465" s="240"/>
      <c r="L465" s="240"/>
    </row>
    <row r="466" spans="1:12" s="241" customFormat="1" x14ac:dyDescent="0.25">
      <c r="A466" s="3"/>
      <c r="B466" s="3"/>
      <c r="C466" s="3"/>
      <c r="D466" s="3"/>
      <c r="E466" s="3"/>
      <c r="F466" s="3"/>
      <c r="H466" s="240"/>
      <c r="I466" s="240"/>
      <c r="J466" s="240"/>
      <c r="K466" s="240"/>
      <c r="L466" s="240"/>
    </row>
    <row r="467" spans="1:12" s="241" customFormat="1" x14ac:dyDescent="0.25">
      <c r="A467" s="3"/>
      <c r="B467" s="3"/>
      <c r="C467" s="3"/>
      <c r="D467" s="3"/>
      <c r="E467" s="3"/>
      <c r="F467" s="3"/>
      <c r="H467" s="240"/>
      <c r="I467" s="240"/>
      <c r="J467" s="240"/>
      <c r="K467" s="240"/>
      <c r="L467" s="240"/>
    </row>
    <row r="468" spans="1:12" s="241" customFormat="1" x14ac:dyDescent="0.25">
      <c r="A468" s="3"/>
      <c r="B468" s="3"/>
      <c r="C468" s="3"/>
      <c r="D468" s="3"/>
      <c r="E468" s="3"/>
      <c r="F468" s="3"/>
      <c r="H468" s="240"/>
      <c r="I468" s="240"/>
      <c r="J468" s="240"/>
      <c r="K468" s="240"/>
      <c r="L468" s="240"/>
    </row>
    <row r="469" spans="1:12" s="241" customFormat="1" x14ac:dyDescent="0.25">
      <c r="A469" s="3"/>
      <c r="B469" s="3"/>
      <c r="C469" s="3"/>
      <c r="D469" s="3"/>
      <c r="E469" s="3"/>
      <c r="F469" s="3"/>
      <c r="H469" s="240"/>
      <c r="I469" s="240"/>
      <c r="J469" s="240"/>
      <c r="K469" s="240"/>
      <c r="L469" s="240"/>
    </row>
    <row r="470" spans="1:12" s="241" customFormat="1" x14ac:dyDescent="0.25">
      <c r="A470" s="3"/>
      <c r="B470" s="3"/>
      <c r="C470" s="3"/>
      <c r="D470" s="3"/>
      <c r="E470" s="3"/>
      <c r="F470" s="3"/>
      <c r="H470" s="240"/>
      <c r="I470" s="240"/>
      <c r="J470" s="240"/>
      <c r="K470" s="240"/>
      <c r="L470" s="240"/>
    </row>
    <row r="471" spans="1:12" s="241" customFormat="1" x14ac:dyDescent="0.25">
      <c r="A471" s="3"/>
      <c r="B471" s="3"/>
      <c r="C471" s="3"/>
      <c r="D471" s="3"/>
      <c r="E471" s="3"/>
      <c r="F471" s="3"/>
      <c r="H471" s="240"/>
      <c r="I471" s="240"/>
      <c r="J471" s="240"/>
      <c r="K471" s="240"/>
      <c r="L471" s="240"/>
    </row>
    <row r="472" spans="1:12" s="241" customFormat="1" x14ac:dyDescent="0.25">
      <c r="A472" s="3"/>
      <c r="B472" s="3"/>
      <c r="C472" s="3"/>
      <c r="D472" s="3"/>
      <c r="E472" s="3"/>
      <c r="F472" s="3"/>
      <c r="H472" s="240"/>
      <c r="I472" s="240"/>
      <c r="J472" s="240"/>
      <c r="K472" s="240"/>
      <c r="L472" s="240"/>
    </row>
    <row r="473" spans="1:12" s="241" customFormat="1" x14ac:dyDescent="0.25">
      <c r="A473" s="3"/>
      <c r="B473" s="3"/>
      <c r="C473" s="3"/>
      <c r="D473" s="3"/>
      <c r="E473" s="3"/>
      <c r="F473" s="3"/>
      <c r="H473" s="240"/>
      <c r="I473" s="240"/>
      <c r="J473" s="240"/>
      <c r="K473" s="240"/>
      <c r="L473" s="240"/>
    </row>
    <row r="474" spans="1:12" s="241" customFormat="1" x14ac:dyDescent="0.25">
      <c r="A474" s="3"/>
      <c r="B474" s="3"/>
      <c r="C474" s="3"/>
      <c r="D474" s="3"/>
      <c r="E474" s="3"/>
      <c r="F474" s="3"/>
      <c r="H474" s="240"/>
      <c r="I474" s="240"/>
      <c r="J474" s="240"/>
      <c r="K474" s="240"/>
      <c r="L474" s="240"/>
    </row>
    <row r="475" spans="1:12" s="241" customFormat="1" x14ac:dyDescent="0.25">
      <c r="A475" s="3"/>
      <c r="B475" s="3"/>
      <c r="C475" s="3"/>
      <c r="D475" s="3"/>
      <c r="E475" s="3"/>
      <c r="F475" s="3"/>
      <c r="H475" s="240"/>
      <c r="I475" s="240"/>
      <c r="J475" s="240"/>
      <c r="K475" s="240"/>
      <c r="L475" s="240"/>
    </row>
    <row r="476" spans="1:12" s="241" customFormat="1" x14ac:dyDescent="0.25">
      <c r="A476" s="3"/>
      <c r="B476" s="3"/>
      <c r="C476" s="3"/>
      <c r="D476" s="3"/>
      <c r="E476" s="3"/>
      <c r="F476" s="3"/>
      <c r="H476" s="240"/>
      <c r="I476" s="240"/>
      <c r="J476" s="240"/>
      <c r="K476" s="240"/>
      <c r="L476" s="240"/>
    </row>
    <row r="477" spans="1:12" s="241" customFormat="1" x14ac:dyDescent="0.25">
      <c r="A477" s="3"/>
      <c r="B477" s="3"/>
      <c r="C477" s="3"/>
      <c r="D477" s="3"/>
      <c r="E477" s="3"/>
      <c r="F477" s="3"/>
      <c r="H477" s="240"/>
      <c r="I477" s="240"/>
      <c r="J477" s="240"/>
      <c r="K477" s="240"/>
      <c r="L477" s="240"/>
    </row>
    <row r="478" spans="1:12" s="241" customFormat="1" x14ac:dyDescent="0.25">
      <c r="A478" s="3"/>
      <c r="B478" s="3"/>
      <c r="C478" s="3"/>
      <c r="D478" s="3"/>
      <c r="E478" s="3"/>
      <c r="F478" s="3"/>
      <c r="H478" s="240"/>
      <c r="I478" s="240"/>
      <c r="J478" s="240"/>
      <c r="K478" s="240"/>
      <c r="L478" s="240"/>
    </row>
    <row r="479" spans="1:12" s="241" customFormat="1" x14ac:dyDescent="0.25">
      <c r="A479" s="3"/>
      <c r="B479" s="3"/>
      <c r="C479" s="3"/>
      <c r="D479" s="3"/>
      <c r="E479" s="3"/>
      <c r="F479" s="3"/>
      <c r="H479" s="240"/>
      <c r="I479" s="240"/>
      <c r="J479" s="240"/>
      <c r="K479" s="240"/>
      <c r="L479" s="240"/>
    </row>
    <row r="480" spans="1:12" s="241" customFormat="1" x14ac:dyDescent="0.25">
      <c r="A480" s="3"/>
      <c r="B480" s="3"/>
      <c r="C480" s="3"/>
      <c r="D480" s="3"/>
      <c r="E480" s="3"/>
      <c r="F480" s="3"/>
      <c r="H480" s="240"/>
      <c r="I480" s="240"/>
      <c r="J480" s="240"/>
      <c r="K480" s="240"/>
      <c r="L480" s="240"/>
    </row>
    <row r="481" spans="1:12" s="241" customFormat="1" x14ac:dyDescent="0.25">
      <c r="A481" s="3"/>
      <c r="B481" s="3"/>
      <c r="C481" s="3"/>
      <c r="D481" s="3"/>
      <c r="E481" s="3"/>
      <c r="F481" s="3"/>
      <c r="H481" s="240"/>
      <c r="I481" s="240"/>
      <c r="J481" s="240"/>
      <c r="K481" s="240"/>
      <c r="L481" s="240"/>
    </row>
    <row r="482" spans="1:12" s="241" customFormat="1" x14ac:dyDescent="0.25">
      <c r="A482" s="3"/>
      <c r="B482" s="3"/>
      <c r="C482" s="3"/>
      <c r="D482" s="3"/>
      <c r="E482" s="3"/>
      <c r="F482" s="3"/>
      <c r="H482" s="240"/>
      <c r="I482" s="240"/>
      <c r="J482" s="240"/>
      <c r="K482" s="240"/>
      <c r="L482" s="240"/>
    </row>
    <row r="483" spans="1:12" s="241" customFormat="1" x14ac:dyDescent="0.25">
      <c r="A483" s="3"/>
      <c r="B483" s="3"/>
      <c r="C483" s="3"/>
      <c r="D483" s="3"/>
      <c r="E483" s="3"/>
      <c r="F483" s="3"/>
      <c r="H483" s="240"/>
      <c r="I483" s="240"/>
      <c r="J483" s="240"/>
      <c r="K483" s="240"/>
      <c r="L483" s="240"/>
    </row>
    <row r="484" spans="1:12" s="241" customFormat="1" x14ac:dyDescent="0.25">
      <c r="A484" s="3"/>
      <c r="B484" s="3"/>
      <c r="C484" s="3"/>
      <c r="D484" s="3"/>
      <c r="E484" s="3"/>
      <c r="F484" s="3"/>
      <c r="H484" s="240"/>
      <c r="I484" s="240"/>
      <c r="J484" s="240"/>
      <c r="K484" s="240"/>
      <c r="L484" s="240"/>
    </row>
    <row r="485" spans="1:12" s="241" customFormat="1" x14ac:dyDescent="0.25">
      <c r="A485" s="3"/>
      <c r="B485" s="3"/>
      <c r="C485" s="3"/>
      <c r="D485" s="3"/>
      <c r="E485" s="3"/>
      <c r="F485" s="3"/>
      <c r="H485" s="240"/>
      <c r="I485" s="240"/>
      <c r="J485" s="240"/>
      <c r="K485" s="240"/>
      <c r="L485" s="240"/>
    </row>
    <row r="486" spans="1:12" s="241" customFormat="1" x14ac:dyDescent="0.25">
      <c r="A486" s="3"/>
      <c r="B486" s="3"/>
      <c r="C486" s="3"/>
      <c r="D486" s="3"/>
      <c r="E486" s="3"/>
      <c r="F486" s="3"/>
      <c r="H486" s="240"/>
      <c r="I486" s="240"/>
      <c r="J486" s="240"/>
      <c r="K486" s="240"/>
      <c r="L486" s="240"/>
    </row>
    <row r="487" spans="1:12" s="241" customFormat="1" x14ac:dyDescent="0.25">
      <c r="A487" s="3"/>
      <c r="B487" s="3"/>
      <c r="C487" s="3"/>
      <c r="D487" s="3"/>
      <c r="E487" s="3"/>
      <c r="F487" s="3"/>
      <c r="H487" s="240"/>
      <c r="I487" s="240"/>
      <c r="J487" s="240"/>
      <c r="K487" s="240"/>
      <c r="L487" s="240"/>
    </row>
    <row r="488" spans="1:12" s="241" customFormat="1" x14ac:dyDescent="0.25">
      <c r="A488" s="3"/>
      <c r="B488" s="3"/>
      <c r="C488" s="3"/>
      <c r="D488" s="3"/>
      <c r="E488" s="3"/>
      <c r="F488" s="3"/>
      <c r="H488" s="240"/>
      <c r="I488" s="240"/>
      <c r="J488" s="240"/>
      <c r="K488" s="240"/>
      <c r="L488" s="240"/>
    </row>
    <row r="489" spans="1:12" s="241" customFormat="1" x14ac:dyDescent="0.25">
      <c r="A489" s="3"/>
      <c r="B489" s="3"/>
      <c r="C489" s="3"/>
      <c r="D489" s="3"/>
      <c r="E489" s="3"/>
      <c r="F489" s="3"/>
      <c r="H489" s="240"/>
      <c r="I489" s="240"/>
      <c r="J489" s="240"/>
      <c r="K489" s="240"/>
      <c r="L489" s="240"/>
    </row>
    <row r="490" spans="1:12" s="241" customFormat="1" x14ac:dyDescent="0.25">
      <c r="A490" s="3"/>
      <c r="B490" s="3"/>
      <c r="C490" s="3"/>
      <c r="D490" s="3"/>
      <c r="E490" s="3"/>
      <c r="F490" s="3"/>
      <c r="H490" s="240"/>
      <c r="I490" s="240"/>
      <c r="J490" s="240"/>
      <c r="K490" s="240"/>
      <c r="L490" s="240"/>
    </row>
    <row r="491" spans="1:12" s="241" customFormat="1" x14ac:dyDescent="0.25">
      <c r="A491" s="3"/>
      <c r="B491" s="3"/>
      <c r="C491" s="3"/>
      <c r="D491" s="3"/>
      <c r="E491" s="3"/>
      <c r="F491" s="3"/>
      <c r="H491" s="240"/>
      <c r="I491" s="240"/>
      <c r="J491" s="240"/>
      <c r="K491" s="240"/>
      <c r="L491" s="240"/>
    </row>
    <row r="492" spans="1:12" s="241" customFormat="1" x14ac:dyDescent="0.25">
      <c r="A492" s="3"/>
      <c r="B492" s="3"/>
      <c r="C492" s="3"/>
      <c r="D492" s="3"/>
      <c r="E492" s="3"/>
      <c r="F492" s="3"/>
      <c r="H492" s="240"/>
      <c r="I492" s="240"/>
      <c r="J492" s="240"/>
      <c r="K492" s="240"/>
      <c r="L492" s="240"/>
    </row>
    <row r="493" spans="1:12" s="241" customFormat="1" x14ac:dyDescent="0.25">
      <c r="A493" s="3"/>
      <c r="B493" s="3"/>
      <c r="C493" s="3"/>
      <c r="D493" s="3"/>
      <c r="E493" s="3"/>
      <c r="F493" s="3"/>
      <c r="H493" s="240"/>
      <c r="I493" s="240"/>
      <c r="J493" s="240"/>
      <c r="K493" s="240"/>
      <c r="L493" s="240"/>
    </row>
    <row r="494" spans="1:12" s="241" customFormat="1" x14ac:dyDescent="0.25">
      <c r="A494" s="3"/>
      <c r="B494" s="3"/>
      <c r="C494" s="3"/>
      <c r="D494" s="3"/>
      <c r="E494" s="3"/>
      <c r="F494" s="3"/>
      <c r="H494" s="240"/>
      <c r="I494" s="240"/>
      <c r="J494" s="240"/>
      <c r="K494" s="240"/>
      <c r="L494" s="240"/>
    </row>
    <row r="495" spans="1:12" s="241" customFormat="1" x14ac:dyDescent="0.25">
      <c r="A495" s="3"/>
      <c r="B495" s="3"/>
      <c r="C495" s="3"/>
      <c r="D495" s="3"/>
      <c r="E495" s="3"/>
      <c r="F495" s="3"/>
      <c r="H495" s="240"/>
      <c r="I495" s="240"/>
      <c r="J495" s="240"/>
      <c r="K495" s="240"/>
      <c r="L495" s="240"/>
    </row>
    <row r="496" spans="1:12" s="241" customFormat="1" x14ac:dyDescent="0.25">
      <c r="A496" s="3"/>
      <c r="B496" s="3"/>
      <c r="C496" s="3"/>
      <c r="D496" s="3"/>
      <c r="E496" s="3"/>
      <c r="F496" s="3"/>
      <c r="H496" s="240"/>
      <c r="I496" s="240"/>
      <c r="J496" s="240"/>
      <c r="K496" s="240"/>
      <c r="L496" s="240"/>
    </row>
    <row r="497" spans="1:12" s="241" customFormat="1" x14ac:dyDescent="0.25">
      <c r="A497" s="3"/>
      <c r="B497" s="3"/>
      <c r="C497" s="3"/>
      <c r="D497" s="3"/>
      <c r="E497" s="3"/>
      <c r="F497" s="3"/>
      <c r="H497" s="240"/>
      <c r="I497" s="240"/>
      <c r="J497" s="240"/>
      <c r="K497" s="240"/>
      <c r="L497" s="240"/>
    </row>
    <row r="498" spans="1:12" s="241" customFormat="1" x14ac:dyDescent="0.25">
      <c r="A498" s="3"/>
      <c r="B498" s="3"/>
      <c r="C498" s="3"/>
      <c r="D498" s="3"/>
      <c r="E498" s="3"/>
      <c r="F498" s="3"/>
      <c r="H498" s="240"/>
      <c r="I498" s="240"/>
      <c r="J498" s="240"/>
      <c r="K498" s="240"/>
      <c r="L498" s="240"/>
    </row>
    <row r="499" spans="1:12" s="241" customFormat="1" x14ac:dyDescent="0.25">
      <c r="A499" s="3"/>
      <c r="B499" s="3"/>
      <c r="C499" s="3"/>
      <c r="D499" s="3"/>
      <c r="E499" s="3"/>
      <c r="F499" s="3"/>
      <c r="H499" s="240"/>
      <c r="I499" s="240"/>
      <c r="J499" s="240"/>
      <c r="K499" s="240"/>
      <c r="L499" s="240"/>
    </row>
    <row r="500" spans="1:12" s="241" customFormat="1" x14ac:dyDescent="0.25">
      <c r="A500" s="3"/>
      <c r="B500" s="3"/>
      <c r="C500" s="3"/>
      <c r="D500" s="3"/>
      <c r="E500" s="3"/>
      <c r="F500" s="3"/>
      <c r="H500" s="240"/>
      <c r="I500" s="240"/>
      <c r="J500" s="240"/>
      <c r="K500" s="240"/>
      <c r="L500" s="240"/>
    </row>
    <row r="501" spans="1:12" s="241" customFormat="1" x14ac:dyDescent="0.25">
      <c r="A501" s="3"/>
      <c r="B501" s="3"/>
      <c r="C501" s="3"/>
      <c r="D501" s="3"/>
      <c r="E501" s="3"/>
      <c r="F501" s="3"/>
      <c r="H501" s="240"/>
      <c r="I501" s="240"/>
      <c r="J501" s="240"/>
      <c r="K501" s="240"/>
      <c r="L501" s="240"/>
    </row>
    <row r="502" spans="1:12" s="241" customFormat="1" x14ac:dyDescent="0.25">
      <c r="A502" s="3"/>
      <c r="B502" s="3"/>
      <c r="C502" s="3"/>
      <c r="D502" s="3"/>
      <c r="E502" s="3"/>
      <c r="F502" s="3"/>
      <c r="H502" s="240"/>
      <c r="I502" s="240"/>
      <c r="J502" s="240"/>
      <c r="K502" s="240"/>
      <c r="L502" s="240"/>
    </row>
    <row r="503" spans="1:12" s="241" customFormat="1" x14ac:dyDescent="0.25">
      <c r="A503" s="3"/>
      <c r="B503" s="3"/>
      <c r="C503" s="3"/>
      <c r="D503" s="3"/>
      <c r="E503" s="3"/>
      <c r="F503" s="3"/>
      <c r="H503" s="240"/>
      <c r="I503" s="240"/>
      <c r="J503" s="240"/>
      <c r="K503" s="240"/>
      <c r="L503" s="240"/>
    </row>
    <row r="504" spans="1:12" s="241" customFormat="1" x14ac:dyDescent="0.25">
      <c r="A504" s="3"/>
      <c r="B504" s="3"/>
      <c r="C504" s="3"/>
      <c r="D504" s="3"/>
      <c r="E504" s="3"/>
      <c r="F504" s="3"/>
      <c r="H504" s="240"/>
      <c r="I504" s="240"/>
      <c r="J504" s="240"/>
      <c r="K504" s="240"/>
      <c r="L504" s="240"/>
    </row>
    <row r="505" spans="1:12" s="241" customFormat="1" x14ac:dyDescent="0.25">
      <c r="A505" s="3"/>
      <c r="B505" s="3"/>
      <c r="C505" s="3"/>
      <c r="D505" s="3"/>
      <c r="E505" s="3"/>
      <c r="F505" s="3"/>
      <c r="H505" s="240"/>
      <c r="I505" s="240"/>
      <c r="J505" s="240"/>
      <c r="K505" s="240"/>
      <c r="L505" s="240"/>
    </row>
    <row r="506" spans="1:12" s="241" customFormat="1" x14ac:dyDescent="0.25">
      <c r="A506" s="3"/>
      <c r="B506" s="3"/>
      <c r="C506" s="3"/>
      <c r="D506" s="3"/>
      <c r="E506" s="3"/>
      <c r="F506" s="3"/>
      <c r="H506" s="240"/>
      <c r="I506" s="240"/>
      <c r="J506" s="240"/>
      <c r="K506" s="240"/>
      <c r="L506" s="240"/>
    </row>
    <row r="507" spans="1:12" s="241" customFormat="1" x14ac:dyDescent="0.25">
      <c r="A507" s="3"/>
      <c r="B507" s="3"/>
      <c r="C507" s="3"/>
      <c r="D507" s="3"/>
      <c r="E507" s="3"/>
      <c r="F507" s="3"/>
      <c r="H507" s="240"/>
      <c r="I507" s="240"/>
      <c r="J507" s="240"/>
      <c r="K507" s="240"/>
      <c r="L507" s="240"/>
    </row>
    <row r="508" spans="1:12" s="241" customFormat="1" x14ac:dyDescent="0.25">
      <c r="A508" s="3"/>
      <c r="B508" s="3"/>
      <c r="C508" s="3"/>
      <c r="D508" s="3"/>
      <c r="E508" s="3"/>
      <c r="F508" s="3"/>
      <c r="H508" s="240"/>
      <c r="I508" s="240"/>
      <c r="J508" s="240"/>
      <c r="K508" s="240"/>
      <c r="L508" s="240"/>
    </row>
    <row r="509" spans="1:12" s="241" customFormat="1" x14ac:dyDescent="0.25">
      <c r="A509" s="3"/>
      <c r="B509" s="3"/>
      <c r="C509" s="3"/>
      <c r="D509" s="3"/>
      <c r="E509" s="3"/>
      <c r="F509" s="3"/>
      <c r="H509" s="240"/>
      <c r="I509" s="240"/>
      <c r="J509" s="240"/>
      <c r="K509" s="240"/>
      <c r="L509" s="240"/>
    </row>
    <row r="510" spans="1:12" s="241" customFormat="1" x14ac:dyDescent="0.25">
      <c r="A510" s="3"/>
      <c r="B510" s="3"/>
      <c r="C510" s="3"/>
      <c r="D510" s="3"/>
      <c r="E510" s="3"/>
      <c r="F510" s="3"/>
      <c r="H510" s="240"/>
      <c r="I510" s="240"/>
      <c r="J510" s="240"/>
      <c r="K510" s="240"/>
      <c r="L510" s="240"/>
    </row>
    <row r="511" spans="1:12" s="241" customFormat="1" x14ac:dyDescent="0.25">
      <c r="A511" s="3"/>
      <c r="B511" s="3"/>
      <c r="C511" s="3"/>
      <c r="D511" s="3"/>
      <c r="E511" s="3"/>
      <c r="F511" s="3"/>
      <c r="H511" s="240"/>
      <c r="I511" s="240"/>
      <c r="J511" s="240"/>
      <c r="K511" s="240"/>
      <c r="L511" s="240"/>
    </row>
    <row r="512" spans="1:12" s="241" customFormat="1" x14ac:dyDescent="0.25">
      <c r="A512" s="3"/>
      <c r="B512" s="3"/>
      <c r="C512" s="3"/>
      <c r="D512" s="3"/>
      <c r="E512" s="3"/>
      <c r="F512" s="3"/>
      <c r="H512" s="240"/>
      <c r="I512" s="240"/>
      <c r="J512" s="240"/>
      <c r="K512" s="240"/>
      <c r="L512" s="240"/>
    </row>
    <row r="513" spans="1:12" s="241" customFormat="1" x14ac:dyDescent="0.25">
      <c r="A513" s="3"/>
      <c r="B513" s="3"/>
      <c r="C513" s="3"/>
      <c r="D513" s="3"/>
      <c r="E513" s="3"/>
      <c r="F513" s="3"/>
      <c r="H513" s="240"/>
      <c r="I513" s="240"/>
      <c r="J513" s="240"/>
      <c r="K513" s="240"/>
      <c r="L513" s="240"/>
    </row>
    <row r="514" spans="1:12" s="241" customFormat="1" x14ac:dyDescent="0.25">
      <c r="A514" s="3"/>
      <c r="B514" s="3"/>
      <c r="C514" s="3"/>
      <c r="D514" s="3"/>
      <c r="E514" s="3"/>
      <c r="F514" s="3"/>
      <c r="H514" s="240"/>
      <c r="I514" s="240"/>
      <c r="J514" s="240"/>
      <c r="K514" s="240"/>
      <c r="L514" s="240"/>
    </row>
  </sheetData>
  <mergeCells count="118">
    <mergeCell ref="I380:I383"/>
    <mergeCell ref="I365:I367"/>
    <mergeCell ref="A247:A250"/>
    <mergeCell ref="C248:C250"/>
    <mergeCell ref="I355:I356"/>
    <mergeCell ref="I357:I358"/>
    <mergeCell ref="I359:I363"/>
    <mergeCell ref="I333:I334"/>
    <mergeCell ref="I335:I336"/>
    <mergeCell ref="A338:F338"/>
    <mergeCell ref="A345:F345"/>
    <mergeCell ref="I346:I347"/>
    <mergeCell ref="I348:I352"/>
    <mergeCell ref="A309:F309"/>
    <mergeCell ref="I310:I311"/>
    <mergeCell ref="I312:I313"/>
    <mergeCell ref="I321:I323"/>
    <mergeCell ref="I341:I342"/>
    <mergeCell ref="I343:I344"/>
    <mergeCell ref="J292:K292"/>
    <mergeCell ref="A294:F294"/>
    <mergeCell ref="I302:I303"/>
    <mergeCell ref="I304:I306"/>
    <mergeCell ref="A253:A254"/>
    <mergeCell ref="I253:I254"/>
    <mergeCell ref="A255:F255"/>
    <mergeCell ref="I257:I258"/>
    <mergeCell ref="A273:F273"/>
    <mergeCell ref="I280:I281"/>
    <mergeCell ref="I243:I245"/>
    <mergeCell ref="I221:I223"/>
    <mergeCell ref="I224:I225"/>
    <mergeCell ref="I228:I229"/>
    <mergeCell ref="I230:I231"/>
    <mergeCell ref="I232:I233"/>
    <mergeCell ref="I237:I238"/>
    <mergeCell ref="A325:F325"/>
    <mergeCell ref="I282:I283"/>
    <mergeCell ref="A284:F284"/>
    <mergeCell ref="I317:I319"/>
    <mergeCell ref="I226:I227"/>
    <mergeCell ref="I234:I236"/>
    <mergeCell ref="I247:I250"/>
    <mergeCell ref="I259:I260"/>
    <mergeCell ref="I261:I262"/>
    <mergeCell ref="I263:I264"/>
    <mergeCell ref="I265:I266"/>
    <mergeCell ref="I270:I272"/>
    <mergeCell ref="I218:I220"/>
    <mergeCell ref="I153:I155"/>
    <mergeCell ref="I156:I157"/>
    <mergeCell ref="A158:F158"/>
    <mergeCell ref="I159:I161"/>
    <mergeCell ref="I162:I163"/>
    <mergeCell ref="I164:I176"/>
    <mergeCell ref="I177:I188"/>
    <mergeCell ref="I193:I194"/>
    <mergeCell ref="I195:I205"/>
    <mergeCell ref="I112:I113"/>
    <mergeCell ref="I114:I115"/>
    <mergeCell ref="I116:I117"/>
    <mergeCell ref="I118:I119"/>
    <mergeCell ref="I120:I121"/>
    <mergeCell ref="A123:F123"/>
    <mergeCell ref="I208:I209"/>
    <mergeCell ref="I212:I214"/>
    <mergeCell ref="A215:F215"/>
    <mergeCell ref="J48:K48"/>
    <mergeCell ref="I50:I51"/>
    <mergeCell ref="I55:I56"/>
    <mergeCell ref="A5:F5"/>
    <mergeCell ref="I10:I11"/>
    <mergeCell ref="I33:I35"/>
    <mergeCell ref="I36:I37"/>
    <mergeCell ref="A42:F42"/>
    <mergeCell ref="I43:I46"/>
    <mergeCell ref="I30:I32"/>
    <mergeCell ref="I48:I49"/>
    <mergeCell ref="A1:F1"/>
    <mergeCell ref="A2:A4"/>
    <mergeCell ref="B2:B4"/>
    <mergeCell ref="C2:C4"/>
    <mergeCell ref="D2:F2"/>
    <mergeCell ref="G2:G4"/>
    <mergeCell ref="D3:D4"/>
    <mergeCell ref="E3:F3"/>
    <mergeCell ref="A270:A271"/>
    <mergeCell ref="B270:B271"/>
    <mergeCell ref="A239:F239"/>
    <mergeCell ref="A243:A245"/>
    <mergeCell ref="G247:G248"/>
    <mergeCell ref="A108:F108"/>
    <mergeCell ref="A69:F69"/>
    <mergeCell ref="A136:F136"/>
    <mergeCell ref="I59:I61"/>
    <mergeCell ref="I71:I78"/>
    <mergeCell ref="A372:F372"/>
    <mergeCell ref="B380:B383"/>
    <mergeCell ref="A385:F385"/>
    <mergeCell ref="D391:D393"/>
    <mergeCell ref="E391:E393"/>
    <mergeCell ref="G391:G393"/>
    <mergeCell ref="F391:F393"/>
    <mergeCell ref="A364:F364"/>
    <mergeCell ref="A365:A367"/>
    <mergeCell ref="C391:C393"/>
    <mergeCell ref="I86:I91"/>
    <mergeCell ref="I92:I96"/>
    <mergeCell ref="I97:I99"/>
    <mergeCell ref="I100:I102"/>
    <mergeCell ref="I103:I104"/>
    <mergeCell ref="I79:I85"/>
    <mergeCell ref="I127:I133"/>
    <mergeCell ref="I149:I150"/>
    <mergeCell ref="I151:I152"/>
    <mergeCell ref="I134:I135"/>
    <mergeCell ref="I140:I143"/>
    <mergeCell ref="I144:I145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75" orientation="portrait" r:id="rId1"/>
  <rowBreaks count="2" manualBreakCount="2">
    <brk id="61" max="6" man="1"/>
    <brk id="38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2015 год</vt:lpstr>
      <vt:lpstr>2016 год</vt:lpstr>
      <vt:lpstr>2017 год</vt:lpstr>
      <vt:lpstr>'2015 год'!Область_печати</vt:lpstr>
      <vt:lpstr>'2016 год'!Область_печати</vt:lpstr>
      <vt:lpstr>'2017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2018-11-28T11:04:38Z</dcterms:modified>
</cp:coreProperties>
</file>