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0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индикаторы'!$A$1:$V$34</definedName>
    <definedName name="_xlnm.Print_Area" localSheetId="0">'отчет финансы '!$A$1:$E$49</definedName>
  </definedNames>
  <calcPr fullCalcOnLoad="1"/>
</workbook>
</file>

<file path=xl/sharedStrings.xml><?xml version="1.0" encoding="utf-8"?>
<sst xmlns="http://schemas.openxmlformats.org/spreadsheetml/2006/main" count="116" uniqueCount="83">
  <si>
    <t>Источник финансирования</t>
  </si>
  <si>
    <t>Подпрограмма</t>
  </si>
  <si>
    <t>Всего</t>
  </si>
  <si>
    <t>местный бюджет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</si>
  <si>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</si>
  <si>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</si>
  <si>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</si>
  <si>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бюджетов государственных  внебюждетных фондов</t>
  </si>
  <si>
    <t>средства юридических и физических лиц</t>
  </si>
  <si>
    <t>чел.</t>
  </si>
  <si>
    <t>1. Мероприятие  «Реализация мер в области муниципальной молодежной политики»</t>
  </si>
  <si>
    <t>Количество организованных и проведенных мероприятий для молодежи</t>
  </si>
  <si>
    <t>Численность  молодых людей вовлеченных в   реализацию приоритетных направлений муниципальной молодежной политики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</si>
  <si>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</si>
  <si>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</si>
  <si>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 xml:space="preserve">Справочно:численность молодежи в городе Кемерово (от 14 до 30 лет) </t>
  </si>
  <si>
    <t>план</t>
  </si>
  <si>
    <t>кассовое исполнение</t>
  </si>
  <si>
    <t xml:space="preserve">Начальник управления культуры, спорта </t>
  </si>
  <si>
    <t>и молодежной политики администрации города Кемерово</t>
  </si>
  <si>
    <t>Ззначение целевого показателя (индикатора)</t>
  </si>
  <si>
    <t xml:space="preserve">Обоснование отклонений значений целевого показателя (индикатора) на конец отчетного  года при  наличии) </t>
  </si>
  <si>
    <t>Степень достижения целей (решения задач)  
Сд = Зф / Зп x 100%</t>
  </si>
  <si>
    <t>отчетный год</t>
  </si>
  <si>
    <t>Приложение № 2</t>
  </si>
  <si>
    <t>Приложение № 1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</si>
  <si>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</si>
  <si>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</si>
  <si>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</si>
  <si>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</si>
  <si>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 xml:space="preserve">факт </t>
  </si>
  <si>
    <t>Количество  городских профильных молодежных студенческих отрядов, трудовых бригад</t>
  </si>
  <si>
    <t>Количество мероприятий, направленных  на социально-экономическое и инновационное  развитие  города</t>
  </si>
  <si>
    <t>Количество мероприятий, направленных  на формирование гражданско-патриотического воспитания и здорового образа жизни,  развития       добровольчества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</si>
  <si>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</si>
  <si>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</si>
  <si>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</si>
  <si>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</si>
  <si>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</si>
  <si>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</si>
  <si>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</si>
  <si>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</si>
  <si>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</si>
  <si>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</si>
  <si>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</si>
  <si>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</si>
  <si>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</si>
  <si>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</si>
  <si>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</si>
  <si>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</si>
  <si>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>Степень реализации муниципальной пограммы</t>
  </si>
  <si>
    <t xml:space="preserve">Степень достижения целей (решения задач)  
Сд = Зф / Зп </t>
  </si>
  <si>
    <t>Начальник финансового управления</t>
  </si>
  <si>
    <t>И.Ю. Викулова</t>
  </si>
  <si>
    <t>И.Н. Сагайдак</t>
  </si>
  <si>
    <t>рост численности молодежи</t>
  </si>
  <si>
    <t>Разработчик муниципальной программы:</t>
  </si>
  <si>
    <t xml:space="preserve">для СРм - степень реализации мероприятий: </t>
  </si>
  <si>
    <t>ШТ</t>
  </si>
  <si>
    <t>ЧЕЛ</t>
  </si>
  <si>
    <t>ПРОЦ</t>
  </si>
  <si>
    <t xml:space="preserve">ЧЕЛ </t>
  </si>
  <si>
    <t>ЕД</t>
  </si>
  <si>
    <t>Количество муниципальных учреждений, осуществляющих деятельность в области молодежной политики</t>
  </si>
  <si>
    <t>13.</t>
  </si>
  <si>
    <t>Количество социально оринтированных некоммерческих организаций, получивших бюджетные средства</t>
  </si>
  <si>
    <t>Количество реализованных молодежных социально-значимых проектов</t>
  </si>
  <si>
    <t>Исп. Матыцина Е.Ю.</t>
  </si>
  <si>
    <t>тел. 75-28-56. 23-12</t>
  </si>
  <si>
    <t xml:space="preserve">3. Мероприятие  «Поддержка социально ориентированных некоммерческих организаций, осуществляющих деятельность в сфере молодежной политики» </t>
  </si>
  <si>
    <t xml:space="preserve">Исп. Матыцина Е.Ю. </t>
  </si>
  <si>
    <t>75-28-56 (23-12)</t>
  </si>
  <si>
    <t>фактическое исполнение за год, предшест-вующий отчетному (при наличии)</t>
  </si>
  <si>
    <t>Единица изме-рения</t>
  </si>
  <si>
    <t>МБ</t>
  </si>
  <si>
    <t>ОБ</t>
  </si>
  <si>
    <t>за 2021 год</t>
  </si>
  <si>
    <t>«Молодежь города Кемерово» на 2015-2024 годы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</si>
  <si>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35 лет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</si>
  <si>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35 лет, вовлеченной в   реализацию приоритетных направлений молодежной политики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</si>
  <si>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35 лет, вовлеченной в   реализацию приоритетных направлений молодежной политики</t>
  </si>
  <si>
    <t>Муниципальная программа «Молодежь города Кемерово» 2015-2024 годы</t>
  </si>
  <si>
    <t xml:space="preserve">2. Мероприятие  «Обеспече-ние деятельности муници-пальных учреждений, осу-ществляющих деятельность в области  молодежной политики»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</si>
</sst>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dd/mm/yy"/>
    <numFmt numFmtId="184" formatCode="#,##0.0_ ;\-#,##0.0\ 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  <numFmt numFmtId="199" formatCode="#,##0.000_ ;\-#,##0.000\ "/>
  </numFmts>
  <fonts count="6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4"/>
      <color indexed="17"/>
      <name val="Times New Roman"/>
      <family val="1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71" fontId="7" fillId="0" borderId="0" xfId="63" applyFont="1" applyAlignment="1">
      <alignment/>
    </xf>
    <xf numFmtId="17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172" fontId="8" fillId="0" borderId="0" xfId="63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82" fontId="12" fillId="0" borderId="10" xfId="6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184" fontId="57" fillId="0" borderId="0" xfId="63" applyNumberFormat="1" applyFont="1" applyFill="1" applyBorder="1" applyAlignment="1">
      <alignment wrapText="1"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171" fontId="56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58" fillId="0" borderId="0" xfId="63" applyFont="1" applyFill="1" applyAlignment="1">
      <alignment/>
    </xf>
    <xf numFmtId="172" fontId="13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172" fontId="59" fillId="0" borderId="0" xfId="0" applyNumberFormat="1" applyFont="1" applyFill="1" applyAlignment="1">
      <alignment/>
    </xf>
    <xf numFmtId="173" fontId="57" fillId="0" borderId="0" xfId="0" applyNumberFormat="1" applyFont="1" applyFill="1" applyBorder="1" applyAlignment="1">
      <alignment horizontal="right"/>
    </xf>
    <xf numFmtId="171" fontId="56" fillId="0" borderId="0" xfId="63" applyFont="1" applyFill="1" applyAlignment="1">
      <alignment/>
    </xf>
    <xf numFmtId="171" fontId="59" fillId="0" borderId="0" xfId="0" applyNumberFormat="1" applyFont="1" applyFill="1" applyAlignment="1">
      <alignment/>
    </xf>
    <xf numFmtId="180" fontId="57" fillId="0" borderId="0" xfId="6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82" fontId="3" fillId="0" borderId="10" xfId="63" applyNumberFormat="1" applyFont="1" applyBorder="1" applyAlignment="1">
      <alignment horizontal="right" vertical="center" wrapText="1"/>
    </xf>
    <xf numFmtId="188" fontId="3" fillId="0" borderId="10" xfId="63" applyNumberFormat="1" applyFont="1" applyBorder="1" applyAlignment="1">
      <alignment horizontal="right" vertical="center" wrapText="1"/>
    </xf>
    <xf numFmtId="184" fontId="9" fillId="0" borderId="13" xfId="63" applyNumberFormat="1" applyFont="1" applyBorder="1" applyAlignment="1">
      <alignment wrapText="1"/>
    </xf>
    <xf numFmtId="184" fontId="8" fillId="0" borderId="10" xfId="63" applyNumberFormat="1" applyFont="1" applyBorder="1" applyAlignment="1">
      <alignment wrapText="1"/>
    </xf>
    <xf numFmtId="184" fontId="8" fillId="0" borderId="22" xfId="63" applyNumberFormat="1" applyFont="1" applyBorder="1" applyAlignment="1">
      <alignment wrapText="1"/>
    </xf>
    <xf numFmtId="184" fontId="8" fillId="0" borderId="12" xfId="63" applyNumberFormat="1" applyFont="1" applyBorder="1" applyAlignment="1">
      <alignment wrapText="1"/>
    </xf>
    <xf numFmtId="184" fontId="8" fillId="0" borderId="21" xfId="63" applyNumberFormat="1" applyFont="1" applyBorder="1" applyAlignment="1">
      <alignment wrapText="1"/>
    </xf>
    <xf numFmtId="184" fontId="10" fillId="0" borderId="20" xfId="63" applyNumberFormat="1" applyFont="1" applyBorder="1" applyAlignment="1">
      <alignment wrapText="1"/>
    </xf>
    <xf numFmtId="184" fontId="10" fillId="0" borderId="23" xfId="63" applyNumberFormat="1" applyFont="1" applyBorder="1" applyAlignment="1">
      <alignment wrapText="1"/>
    </xf>
    <xf numFmtId="184" fontId="10" fillId="0" borderId="10" xfId="63" applyNumberFormat="1" applyFont="1" applyBorder="1" applyAlignment="1">
      <alignment wrapText="1"/>
    </xf>
    <xf numFmtId="184" fontId="10" fillId="0" borderId="22" xfId="63" applyNumberFormat="1" applyFont="1" applyBorder="1" applyAlignment="1">
      <alignment wrapText="1"/>
    </xf>
    <xf numFmtId="184" fontId="10" fillId="0" borderId="15" xfId="63" applyNumberFormat="1" applyFont="1" applyBorder="1" applyAlignment="1">
      <alignment wrapText="1"/>
    </xf>
    <xf numFmtId="184" fontId="10" fillId="0" borderId="24" xfId="63" applyNumberFormat="1" applyFont="1" applyBorder="1" applyAlignment="1">
      <alignment wrapText="1"/>
    </xf>
    <xf numFmtId="184" fontId="8" fillId="0" borderId="13" xfId="63" applyNumberFormat="1" applyFont="1" applyBorder="1" applyAlignment="1">
      <alignment wrapText="1"/>
    </xf>
    <xf numFmtId="184" fontId="3" fillId="0" borderId="10" xfId="63" applyNumberFormat="1" applyFont="1" applyFill="1" applyBorder="1" applyAlignment="1">
      <alignment wrapText="1"/>
    </xf>
    <xf numFmtId="184" fontId="3" fillId="0" borderId="10" xfId="63" applyNumberFormat="1" applyFont="1" applyBorder="1" applyAlignment="1">
      <alignment wrapText="1"/>
    </xf>
    <xf numFmtId="184" fontId="3" fillId="0" borderId="22" xfId="63" applyNumberFormat="1" applyFont="1" applyBorder="1" applyAlignment="1">
      <alignment wrapText="1"/>
    </xf>
    <xf numFmtId="0" fontId="57" fillId="0" borderId="25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61" fillId="0" borderId="0" xfId="0" applyFont="1" applyAlignment="1">
      <alignment horizontal="justify"/>
    </xf>
    <xf numFmtId="184" fontId="8" fillId="0" borderId="0" xfId="65" applyNumberFormat="1" applyFont="1" applyFill="1" applyBorder="1" applyAlignment="1">
      <alignment wrapText="1"/>
    </xf>
    <xf numFmtId="171" fontId="57" fillId="0" borderId="26" xfId="63" applyFont="1" applyFill="1" applyBorder="1" applyAlignment="1">
      <alignment wrapText="1"/>
    </xf>
    <xf numFmtId="171" fontId="57" fillId="0" borderId="27" xfId="63" applyFont="1" applyFill="1" applyBorder="1" applyAlignment="1">
      <alignment wrapText="1"/>
    </xf>
    <xf numFmtId="171" fontId="57" fillId="0" borderId="28" xfId="63" applyFont="1" applyFill="1" applyBorder="1" applyAlignment="1">
      <alignment wrapText="1"/>
    </xf>
    <xf numFmtId="171" fontId="57" fillId="0" borderId="29" xfId="63" applyFont="1" applyFill="1" applyBorder="1" applyAlignment="1">
      <alignment wrapText="1"/>
    </xf>
    <xf numFmtId="171" fontId="57" fillId="0" borderId="25" xfId="63" applyFont="1" applyFill="1" applyBorder="1" applyAlignment="1">
      <alignment wrapText="1"/>
    </xf>
    <xf numFmtId="188" fontId="3" fillId="0" borderId="10" xfId="0" applyNumberFormat="1" applyFont="1" applyBorder="1" applyAlignment="1">
      <alignment horizontal="right" vertical="center" wrapText="1"/>
    </xf>
    <xf numFmtId="189" fontId="12" fillId="0" borderId="10" xfId="63" applyNumberFormat="1" applyFont="1" applyBorder="1" applyAlignment="1">
      <alignment horizontal="center" vertical="center" wrapText="1"/>
    </xf>
    <xf numFmtId="171" fontId="57" fillId="0" borderId="10" xfId="63" applyFont="1" applyFill="1" applyBorder="1" applyAlignment="1">
      <alignment wrapText="1"/>
    </xf>
    <xf numFmtId="171" fontId="0" fillId="0" borderId="0" xfId="65" applyFont="1" applyAlignment="1">
      <alignment/>
    </xf>
    <xf numFmtId="171" fontId="14" fillId="0" borderId="0" xfId="0" applyNumberFormat="1" applyFont="1" applyAlignment="1">
      <alignment/>
    </xf>
    <xf numFmtId="171" fontId="15" fillId="33" borderId="0" xfId="65" applyFont="1" applyFill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0" xfId="0" applyFont="1" applyBorder="1" applyAlignment="1">
      <alignment wrapText="1"/>
    </xf>
    <xf numFmtId="184" fontId="8" fillId="0" borderId="20" xfId="63" applyNumberFormat="1" applyFont="1" applyBorder="1" applyAlignment="1">
      <alignment wrapText="1"/>
    </xf>
    <xf numFmtId="184" fontId="8" fillId="0" borderId="23" xfId="63" applyNumberFormat="1" applyFont="1" applyBorder="1" applyAlignment="1">
      <alignment wrapText="1"/>
    </xf>
    <xf numFmtId="184" fontId="3" fillId="0" borderId="12" xfId="63" applyNumberFormat="1" applyFont="1" applyFill="1" applyBorder="1" applyAlignment="1">
      <alignment wrapText="1"/>
    </xf>
    <xf numFmtId="184" fontId="3" fillId="0" borderId="21" xfId="63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2" fontId="8" fillId="0" borderId="0" xfId="63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84" fontId="3" fillId="0" borderId="22" xfId="63" applyNumberFormat="1" applyFont="1" applyFill="1" applyBorder="1" applyAlignment="1">
      <alignment wrapText="1"/>
    </xf>
    <xf numFmtId="17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8" fontId="3" fillId="0" borderId="10" xfId="65" applyNumberFormat="1" applyFont="1" applyBorder="1" applyAlignment="1">
      <alignment horizontal="right" vertical="center" wrapText="1"/>
    </xf>
    <xf numFmtId="182" fontId="3" fillId="0" borderId="10" xfId="65" applyNumberFormat="1" applyFont="1" applyBorder="1" applyAlignment="1">
      <alignment horizontal="right" vertical="center" wrapText="1"/>
    </xf>
    <xf numFmtId="188" fontId="3" fillId="0" borderId="10" xfId="65" applyNumberFormat="1" applyFont="1" applyFill="1" applyBorder="1" applyAlignment="1">
      <alignment horizontal="right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184" fontId="9" fillId="0" borderId="31" xfId="63" applyNumberFormat="1" applyFont="1" applyBorder="1" applyAlignment="1">
      <alignment wrapText="1"/>
    </xf>
    <xf numFmtId="184" fontId="8" fillId="0" borderId="31" xfId="63" applyNumberFormat="1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3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7" fillId="34" borderId="0" xfId="0" applyFont="1" applyFill="1" applyAlignment="1">
      <alignment horizontal="right" vertical="center"/>
    </xf>
    <xf numFmtId="0" fontId="62" fillId="34" borderId="0" xfId="0" applyFont="1" applyFill="1" applyAlignment="1">
      <alignment horizontal="right" vertical="center"/>
    </xf>
    <xf numFmtId="0" fontId="8" fillId="34" borderId="0" xfId="0" applyFont="1" applyFill="1" applyAlignment="1">
      <alignment horizontal="right" vertical="center"/>
    </xf>
    <xf numFmtId="0" fontId="5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/>
    </xf>
    <xf numFmtId="182" fontId="3" fillId="34" borderId="10" xfId="65" applyNumberFormat="1" applyFont="1" applyFill="1" applyBorder="1" applyAlignment="1">
      <alignment horizontal="right" vertical="center" wrapText="1"/>
    </xf>
    <xf numFmtId="172" fontId="8" fillId="34" borderId="0" xfId="63" applyNumberFormat="1" applyFont="1" applyFill="1" applyBorder="1" applyAlignment="1">
      <alignment horizontal="right" vertical="center" wrapText="1"/>
    </xf>
    <xf numFmtId="171" fontId="8" fillId="34" borderId="0" xfId="0" applyNumberFormat="1" applyFont="1" applyFill="1" applyAlignment="1">
      <alignment horizontal="right" vertical="center"/>
    </xf>
    <xf numFmtId="171" fontId="8" fillId="34" borderId="0" xfId="63" applyFont="1" applyFill="1" applyAlignment="1">
      <alignment horizontal="right" vertical="center"/>
    </xf>
    <xf numFmtId="172" fontId="8" fillId="34" borderId="0" xfId="0" applyNumberFormat="1" applyFont="1" applyFill="1" applyAlignment="1">
      <alignment horizontal="right" vertical="center"/>
    </xf>
    <xf numFmtId="3" fontId="8" fillId="34" borderId="10" xfId="0" applyNumberFormat="1" applyFont="1" applyFill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horizontal="right" vertical="center" wrapText="1"/>
    </xf>
    <xf numFmtId="3" fontId="8" fillId="10" borderId="10" xfId="0" applyNumberFormat="1" applyFont="1" applyFill="1" applyBorder="1" applyAlignment="1">
      <alignment horizontal="right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171" fontId="57" fillId="10" borderId="10" xfId="63" applyFont="1" applyFill="1" applyBorder="1" applyAlignment="1">
      <alignment wrapText="1"/>
    </xf>
    <xf numFmtId="0" fontId="8" fillId="0" borderId="3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60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3" fontId="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3"/>
  <sheetViews>
    <sheetView tabSelected="1" view="pageBreakPreview" zoomScale="69" zoomScaleSheetLayoutView="69" zoomScalePageLayoutView="0" workbookViewId="0" topLeftCell="A1">
      <selection activeCell="A28" sqref="A28:A29"/>
    </sheetView>
  </sheetViews>
  <sheetFormatPr defaultColWidth="9.140625" defaultRowHeight="15" outlineLevelRow="1"/>
  <cols>
    <col min="1" max="1" width="34.140625" style="1" customWidth="1"/>
    <col min="2" max="2" width="51.28125" style="1" customWidth="1"/>
    <col min="3" max="3" width="13.7109375" style="1" bestFit="1" customWidth="1"/>
    <col min="4" max="4" width="16.140625" style="1" customWidth="1"/>
    <col min="5" max="5" width="21.00390625" style="41" customWidth="1"/>
    <col min="6" max="6" width="20.28125" style="1" hidden="1" customWidth="1"/>
    <col min="7" max="7" width="0" style="1" hidden="1" customWidth="1"/>
    <col min="8" max="8" width="0" style="109" hidden="1" customWidth="1"/>
    <col min="9" max="9" width="0" style="1" hidden="1" customWidth="1"/>
    <col min="10" max="12" width="16.28125" style="1" hidden="1" customWidth="1"/>
    <col min="13" max="16384" width="9.140625" style="1" customWidth="1"/>
  </cols>
  <sheetData>
    <row r="1" spans="4:5" ht="15">
      <c r="D1" s="2" t="s">
        <v>24</v>
      </c>
      <c r="E1" s="40"/>
    </row>
    <row r="3" spans="1:5" ht="18.75">
      <c r="A3" s="144" t="s">
        <v>26</v>
      </c>
      <c r="B3" s="144"/>
      <c r="C3" s="144"/>
      <c r="D3" s="144"/>
      <c r="E3" s="3"/>
    </row>
    <row r="4" spans="1:8" ht="18.75" customHeight="1">
      <c r="A4" s="144" t="s">
        <v>76</v>
      </c>
      <c r="B4" s="144"/>
      <c r="C4" s="144"/>
      <c r="D4" s="144"/>
      <c r="E4" s="75"/>
      <c r="F4" s="75"/>
      <c r="G4" s="75"/>
      <c r="H4" s="108"/>
    </row>
    <row r="5" ht="19.5" thickBot="1">
      <c r="A5" s="3"/>
    </row>
    <row r="6" spans="1:8" s="4" customFormat="1" ht="57.75" customHeight="1">
      <c r="A6" s="151" t="s">
        <v>47</v>
      </c>
      <c r="B6" s="153" t="s">
        <v>0</v>
      </c>
      <c r="C6" s="155" t="s">
        <v>46</v>
      </c>
      <c r="D6" s="156"/>
      <c r="E6" s="145" t="s">
        <v>51</v>
      </c>
      <c r="H6" s="19"/>
    </row>
    <row r="7" spans="1:10" s="4" customFormat="1" ht="42" customHeight="1" thickBot="1">
      <c r="A7" s="152"/>
      <c r="B7" s="154"/>
      <c r="C7" s="38" t="s">
        <v>16</v>
      </c>
      <c r="D7" s="39" t="s">
        <v>17</v>
      </c>
      <c r="E7" s="146"/>
      <c r="F7" s="106">
        <f>D9-C9</f>
        <v>-0.1000000000003638</v>
      </c>
      <c r="H7" s="19"/>
      <c r="J7" s="105">
        <f>D13/D9*100</f>
        <v>18.85633527205523</v>
      </c>
    </row>
    <row r="8" spans="1:10" s="4" customFormat="1" ht="22.5" customHeight="1" thickBot="1">
      <c r="A8" s="32">
        <v>1</v>
      </c>
      <c r="B8" s="33">
        <v>2</v>
      </c>
      <c r="C8" s="33">
        <v>3</v>
      </c>
      <c r="D8" s="34">
        <v>4</v>
      </c>
      <c r="E8" s="74">
        <v>5</v>
      </c>
      <c r="H8" s="19"/>
      <c r="J8" s="105">
        <f>D10/D9*100</f>
        <v>81.14366472794478</v>
      </c>
    </row>
    <row r="9" spans="1:8" s="4" customFormat="1" ht="18.75">
      <c r="A9" s="148" t="s">
        <v>81</v>
      </c>
      <c r="B9" s="37" t="s">
        <v>2</v>
      </c>
      <c r="C9" s="59">
        <f>C10+C11</f>
        <v>5519.2</v>
      </c>
      <c r="D9" s="115">
        <f>D10+D11</f>
        <v>5519.099999999999</v>
      </c>
      <c r="E9" s="81">
        <f>D9/C9</f>
        <v>0.9999818814320915</v>
      </c>
      <c r="F9" s="106">
        <f>D13/D9*100</f>
        <v>18.85633527205523</v>
      </c>
      <c r="G9" s="4">
        <f>ROUND(D9/C9*100,1)</f>
        <v>100</v>
      </c>
      <c r="H9" s="19"/>
    </row>
    <row r="10" spans="1:8" s="4" customFormat="1" ht="18.75">
      <c r="A10" s="149"/>
      <c r="B10" s="7" t="s">
        <v>48</v>
      </c>
      <c r="C10" s="60">
        <f>C23+C29+C35</f>
        <v>4478.5</v>
      </c>
      <c r="D10" s="61">
        <f>D23+D29+D35</f>
        <v>4478.4</v>
      </c>
      <c r="E10" s="82">
        <f>D10/C10</f>
        <v>0.9999776710952327</v>
      </c>
      <c r="F10" s="106">
        <f>C10/C9*100</f>
        <v>81.1440063777359</v>
      </c>
      <c r="G10" s="4">
        <f aca="true" t="shared" si="0" ref="G10:G28">ROUND(D10/C10*100,1)</f>
        <v>100</v>
      </c>
      <c r="H10" s="19"/>
    </row>
    <row r="11" spans="1:8" s="4" customFormat="1" ht="37.5">
      <c r="A11" s="149"/>
      <c r="B11" s="7" t="s">
        <v>4</v>
      </c>
      <c r="C11" s="60">
        <f>C13</f>
        <v>1040.7</v>
      </c>
      <c r="D11" s="61">
        <f>D13</f>
        <v>1040.7</v>
      </c>
      <c r="E11" s="82">
        <f aca="true" t="shared" si="1" ref="E11:E30">D11/C11</f>
        <v>1</v>
      </c>
      <c r="F11" s="21"/>
      <c r="G11" s="4">
        <f t="shared" si="0"/>
        <v>100</v>
      </c>
      <c r="H11" s="19"/>
    </row>
    <row r="12" spans="1:8" s="4" customFormat="1" ht="18.75" hidden="1">
      <c r="A12" s="149"/>
      <c r="B12" s="7" t="s">
        <v>5</v>
      </c>
      <c r="C12" s="60"/>
      <c r="D12" s="61"/>
      <c r="E12" s="82"/>
      <c r="G12" s="4" t="e">
        <f t="shared" si="0"/>
        <v>#DIV/0!</v>
      </c>
      <c r="H12" s="19"/>
    </row>
    <row r="13" spans="1:8" s="4" customFormat="1" ht="19.5" thickBot="1">
      <c r="A13" s="149"/>
      <c r="B13" s="7" t="s">
        <v>6</v>
      </c>
      <c r="C13" s="60">
        <f>C26</f>
        <v>1040.7</v>
      </c>
      <c r="D13" s="61">
        <f>D26</f>
        <v>1040.7</v>
      </c>
      <c r="E13" s="82">
        <f t="shared" si="1"/>
        <v>1</v>
      </c>
      <c r="F13" s="105">
        <f>C13/C9*100</f>
        <v>18.855993622264098</v>
      </c>
      <c r="G13" s="4">
        <f t="shared" si="0"/>
        <v>100</v>
      </c>
      <c r="H13" s="19"/>
    </row>
    <row r="14" spans="1:8" s="4" customFormat="1" ht="19.5" hidden="1" thickBot="1">
      <c r="A14" s="150"/>
      <c r="B14" s="28" t="s">
        <v>8</v>
      </c>
      <c r="C14" s="62"/>
      <c r="D14" s="63"/>
      <c r="E14" s="83"/>
      <c r="G14" s="4" t="e">
        <f t="shared" si="0"/>
        <v>#DIV/0!</v>
      </c>
      <c r="H14" s="19"/>
    </row>
    <row r="15" spans="1:8" s="5" customFormat="1" ht="19.5" hidden="1" outlineLevel="1" thickBot="1">
      <c r="A15" s="35" t="s">
        <v>1</v>
      </c>
      <c r="B15" s="36" t="s">
        <v>2</v>
      </c>
      <c r="C15" s="64"/>
      <c r="D15" s="65"/>
      <c r="E15" s="84" t="e">
        <f t="shared" si="1"/>
        <v>#DIV/0!</v>
      </c>
      <c r="G15" s="4" t="e">
        <f t="shared" si="0"/>
        <v>#DIV/0!</v>
      </c>
      <c r="H15" s="120"/>
    </row>
    <row r="16" spans="1:8" s="5" customFormat="1" ht="19.5" hidden="1" outlineLevel="1" thickBot="1">
      <c r="A16" s="27"/>
      <c r="B16" s="9" t="s">
        <v>3</v>
      </c>
      <c r="C16" s="66"/>
      <c r="D16" s="67"/>
      <c r="E16" s="82" t="e">
        <f t="shared" si="1"/>
        <v>#DIV/0!</v>
      </c>
      <c r="G16" s="4" t="e">
        <f t="shared" si="0"/>
        <v>#DIV/0!</v>
      </c>
      <c r="H16" s="120"/>
    </row>
    <row r="17" spans="1:8" s="5" customFormat="1" ht="38.25" hidden="1" outlineLevel="1" thickBot="1">
      <c r="A17" s="27"/>
      <c r="B17" s="9" t="s">
        <v>4</v>
      </c>
      <c r="C17" s="66"/>
      <c r="D17" s="67"/>
      <c r="E17" s="82" t="e">
        <f t="shared" si="1"/>
        <v>#DIV/0!</v>
      </c>
      <c r="G17" s="4" t="e">
        <f t="shared" si="0"/>
        <v>#DIV/0!</v>
      </c>
      <c r="H17" s="120"/>
    </row>
    <row r="18" spans="1:8" s="5" customFormat="1" ht="19.5" hidden="1" outlineLevel="1" thickBot="1">
      <c r="A18" s="27"/>
      <c r="B18" s="9" t="s">
        <v>5</v>
      </c>
      <c r="C18" s="66"/>
      <c r="D18" s="67"/>
      <c r="E18" s="82" t="e">
        <f t="shared" si="1"/>
        <v>#DIV/0!</v>
      </c>
      <c r="G18" s="4" t="e">
        <f t="shared" si="0"/>
        <v>#DIV/0!</v>
      </c>
      <c r="H18" s="120"/>
    </row>
    <row r="19" spans="1:8" s="5" customFormat="1" ht="19.5" hidden="1" outlineLevel="1" thickBot="1">
      <c r="A19" s="27"/>
      <c r="B19" s="9" t="s">
        <v>6</v>
      </c>
      <c r="C19" s="66"/>
      <c r="D19" s="67"/>
      <c r="E19" s="82" t="e">
        <f t="shared" si="1"/>
        <v>#DIV/0!</v>
      </c>
      <c r="G19" s="4" t="e">
        <f t="shared" si="0"/>
        <v>#DIV/0!</v>
      </c>
      <c r="H19" s="120"/>
    </row>
    <row r="20" spans="1:8" s="5" customFormat="1" ht="38.25" hidden="1" outlineLevel="1" thickBot="1">
      <c r="A20" s="27"/>
      <c r="B20" s="9" t="s">
        <v>7</v>
      </c>
      <c r="C20" s="66"/>
      <c r="D20" s="67"/>
      <c r="E20" s="82" t="e">
        <f t="shared" si="1"/>
        <v>#DIV/0!</v>
      </c>
      <c r="G20" s="4" t="e">
        <f t="shared" si="0"/>
        <v>#DIV/0!</v>
      </c>
      <c r="H20" s="120"/>
    </row>
    <row r="21" spans="1:8" s="5" customFormat="1" ht="19.5" hidden="1" outlineLevel="1" thickBot="1">
      <c r="A21" s="30"/>
      <c r="B21" s="31" t="s">
        <v>8</v>
      </c>
      <c r="C21" s="68"/>
      <c r="D21" s="69"/>
      <c r="E21" s="85" t="e">
        <f t="shared" si="1"/>
        <v>#DIV/0!</v>
      </c>
      <c r="G21" s="4" t="e">
        <f t="shared" si="0"/>
        <v>#DIV/0!</v>
      </c>
      <c r="H21" s="120"/>
    </row>
    <row r="22" spans="1:10" s="4" customFormat="1" ht="18.75" collapsed="1">
      <c r="A22" s="140" t="s">
        <v>10</v>
      </c>
      <c r="B22" s="29" t="s">
        <v>2</v>
      </c>
      <c r="C22" s="70">
        <f>C23+C24</f>
        <v>1984.2</v>
      </c>
      <c r="D22" s="116">
        <f>D23+D24</f>
        <v>1984.1</v>
      </c>
      <c r="E22" s="81">
        <f t="shared" si="1"/>
        <v>0.9999496018546516</v>
      </c>
      <c r="F22" s="6"/>
      <c r="G22" s="4">
        <f>ROUND(D22/C22*100,1)</f>
        <v>100</v>
      </c>
      <c r="H22" s="19"/>
      <c r="J22" s="105">
        <f>D23/D22*100</f>
        <v>47.54800665289048</v>
      </c>
    </row>
    <row r="23" spans="1:10" s="4" customFormat="1" ht="18.75">
      <c r="A23" s="147"/>
      <c r="B23" s="7" t="s">
        <v>48</v>
      </c>
      <c r="C23" s="71">
        <f>347.3+115.7+480.5</f>
        <v>943.5</v>
      </c>
      <c r="D23" s="104">
        <f>347.2+115.7+480.5</f>
        <v>943.4</v>
      </c>
      <c r="E23" s="82">
        <f t="shared" si="1"/>
        <v>0.9998940116587175</v>
      </c>
      <c r="G23" s="4">
        <f t="shared" si="0"/>
        <v>100</v>
      </c>
      <c r="H23" s="19"/>
      <c r="I23" s="4">
        <f>C23/C22*100</f>
        <v>47.55065013607499</v>
      </c>
      <c r="J23" s="105">
        <f>D26/D22*100</f>
        <v>52.45199334710953</v>
      </c>
    </row>
    <row r="24" spans="1:9" s="4" customFormat="1" ht="37.5">
      <c r="A24" s="147"/>
      <c r="B24" s="7" t="s">
        <v>4</v>
      </c>
      <c r="C24" s="72">
        <f>C26</f>
        <v>1040.7</v>
      </c>
      <c r="D24" s="73">
        <f>D26</f>
        <v>1040.7</v>
      </c>
      <c r="E24" s="82">
        <f t="shared" si="1"/>
        <v>1</v>
      </c>
      <c r="F24" s="105">
        <f>D23/D22*100</f>
        <v>47.54800665289048</v>
      </c>
      <c r="G24" s="4">
        <f t="shared" si="0"/>
        <v>100</v>
      </c>
      <c r="H24" s="19" t="s">
        <v>74</v>
      </c>
      <c r="I24" s="4">
        <f>C24/C22*100</f>
        <v>52.44934986392501</v>
      </c>
    </row>
    <row r="25" spans="1:8" s="4" customFormat="1" ht="18.75" hidden="1">
      <c r="A25" s="147"/>
      <c r="B25" s="7" t="s">
        <v>5</v>
      </c>
      <c r="C25" s="72"/>
      <c r="D25" s="73"/>
      <c r="E25" s="82"/>
      <c r="F25" s="105"/>
      <c r="G25" s="4" t="e">
        <f t="shared" si="0"/>
        <v>#DIV/0!</v>
      </c>
      <c r="H25" s="19"/>
    </row>
    <row r="26" spans="1:8" s="4" customFormat="1" ht="19.5" thickBot="1">
      <c r="A26" s="147"/>
      <c r="B26" s="7" t="s">
        <v>6</v>
      </c>
      <c r="C26" s="72">
        <v>1040.7</v>
      </c>
      <c r="D26" s="73">
        <v>1040.7</v>
      </c>
      <c r="E26" s="82">
        <f t="shared" si="1"/>
        <v>1</v>
      </c>
      <c r="F26" s="105">
        <f>C26/C22*100</f>
        <v>52.44934986392501</v>
      </c>
      <c r="G26" s="4">
        <f t="shared" si="0"/>
        <v>100</v>
      </c>
      <c r="H26" s="19" t="s">
        <v>75</v>
      </c>
    </row>
    <row r="27" spans="1:8" s="4" customFormat="1" ht="19.5" hidden="1" thickBot="1">
      <c r="A27" s="141"/>
      <c r="B27" s="28" t="s">
        <v>8</v>
      </c>
      <c r="C27" s="62"/>
      <c r="D27" s="63"/>
      <c r="E27" s="83"/>
      <c r="G27" s="4" t="e">
        <f t="shared" si="0"/>
        <v>#DIV/0!</v>
      </c>
      <c r="H27" s="19"/>
    </row>
    <row r="28" spans="1:8" s="4" customFormat="1" ht="22.5" customHeight="1" collapsed="1">
      <c r="A28" s="142" t="s">
        <v>82</v>
      </c>
      <c r="B28" s="29" t="s">
        <v>2</v>
      </c>
      <c r="C28" s="70">
        <f>C29</f>
        <v>2438</v>
      </c>
      <c r="D28" s="116">
        <f>D29</f>
        <v>2438</v>
      </c>
      <c r="E28" s="81">
        <f t="shared" si="1"/>
        <v>1</v>
      </c>
      <c r="G28" s="4">
        <f t="shared" si="0"/>
        <v>100</v>
      </c>
      <c r="H28" s="19"/>
    </row>
    <row r="29" spans="1:8" s="4" customFormat="1" ht="86.25" customHeight="1" thickBot="1">
      <c r="A29" s="143"/>
      <c r="B29" s="28" t="s">
        <v>48</v>
      </c>
      <c r="C29" s="97">
        <v>2438</v>
      </c>
      <c r="D29" s="98">
        <v>2438</v>
      </c>
      <c r="E29" s="82">
        <f>D29/C29</f>
        <v>1</v>
      </c>
      <c r="F29" s="106">
        <f>D29-C29</f>
        <v>0</v>
      </c>
      <c r="G29" s="4">
        <f>ROUND(D29/C29*100,1)</f>
        <v>100</v>
      </c>
      <c r="H29" s="19"/>
    </row>
    <row r="30" spans="1:8" s="4" customFormat="1" ht="38.25" hidden="1" outlineLevel="1" thickBot="1">
      <c r="A30" s="92"/>
      <c r="B30" s="94" t="s">
        <v>4</v>
      </c>
      <c r="C30" s="95">
        <f>C31+C32++C33</f>
        <v>0</v>
      </c>
      <c r="D30" s="96">
        <f>D31+D32++D33</f>
        <v>0</v>
      </c>
      <c r="E30" s="82" t="e">
        <f t="shared" si="1"/>
        <v>#DIV/0!</v>
      </c>
      <c r="H30" s="19"/>
    </row>
    <row r="31" spans="1:8" s="4" customFormat="1" ht="19.5" hidden="1" outlineLevel="1" thickBot="1">
      <c r="A31" s="92"/>
      <c r="B31" s="7" t="s">
        <v>5</v>
      </c>
      <c r="C31" s="60"/>
      <c r="D31" s="61"/>
      <c r="E31" s="82"/>
      <c r="H31" s="19"/>
    </row>
    <row r="32" spans="1:8" s="4" customFormat="1" ht="19.5" hidden="1" outlineLevel="1" thickBot="1">
      <c r="A32" s="92"/>
      <c r="B32" s="7" t="s">
        <v>6</v>
      </c>
      <c r="C32" s="60"/>
      <c r="D32" s="61"/>
      <c r="E32" s="82"/>
      <c r="H32" s="19"/>
    </row>
    <row r="33" spans="1:8" s="4" customFormat="1" ht="19.5" hidden="1" outlineLevel="1" thickBot="1">
      <c r="A33" s="93"/>
      <c r="B33" s="28" t="s">
        <v>8</v>
      </c>
      <c r="C33" s="62"/>
      <c r="D33" s="63"/>
      <c r="E33" s="83"/>
      <c r="H33" s="19"/>
    </row>
    <row r="34" spans="1:10" s="4" customFormat="1" ht="30.75" customHeight="1" collapsed="1">
      <c r="A34" s="140" t="s">
        <v>69</v>
      </c>
      <c r="B34" s="29" t="s">
        <v>2</v>
      </c>
      <c r="C34" s="70">
        <f>C35</f>
        <v>1097</v>
      </c>
      <c r="D34" s="116">
        <f>D35</f>
        <v>1097</v>
      </c>
      <c r="E34" s="81">
        <f>D34/C34</f>
        <v>1</v>
      </c>
      <c r="G34" s="4">
        <f>ROUND(D34/C34*100,1)</f>
        <v>100</v>
      </c>
      <c r="H34" s="19"/>
      <c r="J34" s="106"/>
    </row>
    <row r="35" spans="1:8" s="4" customFormat="1" ht="133.5" customHeight="1" thickBot="1">
      <c r="A35" s="141"/>
      <c r="B35" s="28" t="s">
        <v>48</v>
      </c>
      <c r="C35" s="97">
        <v>1097</v>
      </c>
      <c r="D35" s="98">
        <v>1097</v>
      </c>
      <c r="E35" s="83">
        <f>D35/C35</f>
        <v>1</v>
      </c>
      <c r="G35" s="4">
        <f>ROUND(D35/C35*100,1)</f>
        <v>100</v>
      </c>
      <c r="H35" s="19"/>
    </row>
    <row r="36" spans="1:8" s="4" customFormat="1" ht="18.75">
      <c r="A36" s="13"/>
      <c r="B36" s="14"/>
      <c r="C36" s="15"/>
      <c r="D36" s="15"/>
      <c r="E36" s="42"/>
      <c r="H36" s="19"/>
    </row>
    <row r="37" spans="1:8" s="4" customFormat="1" ht="18.75">
      <c r="A37" s="13"/>
      <c r="B37" s="14"/>
      <c r="C37" s="15"/>
      <c r="D37" s="15"/>
      <c r="E37" s="42"/>
      <c r="H37" s="19"/>
    </row>
    <row r="38" spans="1:8" s="4" customFormat="1" ht="18.75">
      <c r="A38" s="13"/>
      <c r="B38" s="14"/>
      <c r="C38" s="15"/>
      <c r="D38" s="15"/>
      <c r="E38" s="42"/>
      <c r="H38" s="19"/>
    </row>
    <row r="39" spans="3:5" ht="18.75">
      <c r="C39" s="12"/>
      <c r="D39" s="12"/>
      <c r="E39" s="42"/>
    </row>
    <row r="40" spans="1:5" ht="18.75">
      <c r="A40" s="99" t="s">
        <v>56</v>
      </c>
      <c r="C40" s="44"/>
      <c r="D40" s="44"/>
      <c r="E40" s="44"/>
    </row>
    <row r="41" spans="1:5" ht="18.75">
      <c r="A41" s="20" t="s">
        <v>18</v>
      </c>
      <c r="C41" s="43"/>
      <c r="D41" s="78"/>
      <c r="E41" s="78"/>
    </row>
    <row r="42" spans="1:5" ht="18.75">
      <c r="A42" s="20" t="s">
        <v>19</v>
      </c>
      <c r="C42" s="44"/>
      <c r="D42" s="78" t="s">
        <v>54</v>
      </c>
      <c r="E42" s="44"/>
    </row>
    <row r="43" spans="3:5" ht="18.75">
      <c r="C43" s="44"/>
      <c r="D43" s="78"/>
      <c r="E43" s="44"/>
    </row>
    <row r="44" spans="1:5" ht="18.75">
      <c r="A44" s="20" t="s">
        <v>52</v>
      </c>
      <c r="C44" s="43"/>
      <c r="E44" s="78"/>
    </row>
    <row r="45" spans="1:5" ht="18.75">
      <c r="A45" s="20" t="s">
        <v>49</v>
      </c>
      <c r="C45" s="43"/>
      <c r="D45" s="78" t="s">
        <v>53</v>
      </c>
      <c r="E45" s="78"/>
    </row>
    <row r="46" spans="1:5" ht="18.75">
      <c r="A46" s="79"/>
      <c r="E46" s="80"/>
    </row>
    <row r="47" spans="3:5" ht="15">
      <c r="C47" s="44"/>
      <c r="D47" s="44"/>
      <c r="E47" s="44"/>
    </row>
    <row r="48" spans="1:5" ht="15">
      <c r="A48" s="1" t="s">
        <v>67</v>
      </c>
      <c r="C48" s="44"/>
      <c r="D48" s="44"/>
      <c r="E48" s="44"/>
    </row>
    <row r="49" spans="1:5" ht="15">
      <c r="A49" s="1" t="s">
        <v>68</v>
      </c>
      <c r="C49" s="44"/>
      <c r="D49" s="44"/>
      <c r="E49" s="44"/>
    </row>
    <row r="50" ht="18.75">
      <c r="E50" s="42"/>
    </row>
    <row r="51" ht="18.75">
      <c r="E51" s="42"/>
    </row>
    <row r="52" spans="1:5" ht="18.75">
      <c r="A52" s="2"/>
      <c r="E52" s="42"/>
    </row>
    <row r="53" ht="18.75">
      <c r="E53" s="42"/>
    </row>
    <row r="54" ht="18.75">
      <c r="E54" s="42"/>
    </row>
    <row r="55" ht="18.75">
      <c r="E55" s="55"/>
    </row>
    <row r="56" ht="18.75">
      <c r="E56" s="55"/>
    </row>
    <row r="57" ht="18.75">
      <c r="E57" s="42"/>
    </row>
    <row r="58" ht="18.75">
      <c r="E58" s="42"/>
    </row>
    <row r="59" ht="18.75">
      <c r="E59" s="42"/>
    </row>
    <row r="60" ht="18.75">
      <c r="E60" s="42"/>
    </row>
    <row r="61" ht="18.75">
      <c r="E61" s="42"/>
    </row>
    <row r="62" ht="18.75">
      <c r="E62" s="42"/>
    </row>
    <row r="63" ht="15">
      <c r="E63" s="43"/>
    </row>
    <row r="64" ht="15">
      <c r="E64" s="44"/>
    </row>
    <row r="65" ht="18.75">
      <c r="E65" s="45"/>
    </row>
    <row r="66" ht="15">
      <c r="E66" s="44"/>
    </row>
    <row r="67" ht="15">
      <c r="E67" s="44"/>
    </row>
    <row r="68" ht="15">
      <c r="E68" s="44"/>
    </row>
    <row r="69" ht="15">
      <c r="E69" s="44"/>
    </row>
    <row r="70" ht="15">
      <c r="E70" s="44"/>
    </row>
    <row r="71" ht="15">
      <c r="E71" s="44"/>
    </row>
    <row r="72" ht="15">
      <c r="E72" s="44"/>
    </row>
    <row r="74" ht="15">
      <c r="E74" s="46"/>
    </row>
    <row r="75" ht="15">
      <c r="E75" s="47"/>
    </row>
    <row r="76" ht="15">
      <c r="E76" s="48"/>
    </row>
    <row r="77" ht="15">
      <c r="E77" s="48"/>
    </row>
    <row r="78" ht="15">
      <c r="E78" s="48"/>
    </row>
    <row r="79" ht="15">
      <c r="E79" s="48"/>
    </row>
    <row r="80" ht="15">
      <c r="E80" s="48"/>
    </row>
    <row r="81" ht="15">
      <c r="E81" s="48"/>
    </row>
    <row r="82" ht="15">
      <c r="E82" s="49"/>
    </row>
    <row r="83" ht="15">
      <c r="E83" s="50"/>
    </row>
    <row r="84" ht="15">
      <c r="E84" s="51"/>
    </row>
    <row r="85" ht="15">
      <c r="E85" s="51"/>
    </row>
    <row r="86" ht="15">
      <c r="E86" s="47"/>
    </row>
    <row r="87" ht="18.75">
      <c r="E87" s="52"/>
    </row>
    <row r="89" ht="15">
      <c r="E89" s="53"/>
    </row>
    <row r="91" ht="15">
      <c r="E91" s="54"/>
    </row>
    <row r="92" ht="15">
      <c r="E92" s="46"/>
    </row>
    <row r="93" ht="18.75">
      <c r="E93" s="52"/>
    </row>
  </sheetData>
  <sheetProtection/>
  <mergeCells count="10">
    <mergeCell ref="A34:A35"/>
    <mergeCell ref="A28:A29"/>
    <mergeCell ref="A4:D4"/>
    <mergeCell ref="E6:E7"/>
    <mergeCell ref="A3:D3"/>
    <mergeCell ref="A22:A27"/>
    <mergeCell ref="A9:A14"/>
    <mergeCell ref="A6:A7"/>
    <mergeCell ref="B6:B7"/>
    <mergeCell ref="C6:D6"/>
  </mergeCells>
  <printOptions/>
  <pageMargins left="0.41" right="0.3" top="0.44" bottom="0.34" header="0.31496062992125984" footer="0.31496062992125984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view="pageBreakPreview" zoomScale="75" zoomScaleSheetLayoutView="75" zoomScalePageLayoutView="0" workbookViewId="0" topLeftCell="A4">
      <selection activeCell="H1" sqref="H1:O16384"/>
    </sheetView>
  </sheetViews>
  <sheetFormatPr defaultColWidth="9.140625" defaultRowHeight="15" outlineLevelRow="1"/>
  <cols>
    <col min="1" max="1" width="6.8515625" style="110" customWidth="1"/>
    <col min="2" max="2" width="82.140625" style="1" customWidth="1"/>
    <col min="3" max="3" width="12.00390625" style="1" customWidth="1"/>
    <col min="4" max="4" width="18.00390625" style="1" customWidth="1"/>
    <col min="5" max="5" width="13.140625" style="1" bestFit="1" customWidth="1"/>
    <col min="6" max="6" width="12.28125" style="124" customWidth="1"/>
    <col min="7" max="7" width="24.57421875" style="1" hidden="1" customWidth="1"/>
    <col min="8" max="8" width="25.57421875" style="1" hidden="1" customWidth="1"/>
    <col min="9" max="9" width="16.8515625" style="1" hidden="1" customWidth="1"/>
    <col min="10" max="10" width="11.421875" style="1" hidden="1" customWidth="1"/>
    <col min="11" max="12" width="9.140625" style="1" hidden="1" customWidth="1"/>
    <col min="13" max="13" width="17.57421875" style="20" hidden="1" customWidth="1"/>
    <col min="14" max="15" width="0" style="1" hidden="1" customWidth="1"/>
    <col min="16" max="16384" width="9.140625" style="1" customWidth="1"/>
  </cols>
  <sheetData>
    <row r="1" spans="1:13" ht="18.75">
      <c r="A1" s="108"/>
      <c r="F1" s="122" t="s">
        <v>25</v>
      </c>
      <c r="G1" s="1"/>
      <c r="M1" s="118"/>
    </row>
    <row r="2" spans="1:13" ht="18.75">
      <c r="A2" s="108"/>
      <c r="F2" s="123"/>
      <c r="M2" s="118"/>
    </row>
    <row r="3" spans="1:13" ht="17.25" customHeight="1">
      <c r="A3" s="158" t="s">
        <v>27</v>
      </c>
      <c r="B3" s="158"/>
      <c r="C3" s="158"/>
      <c r="D3" s="158"/>
      <c r="E3" s="158"/>
      <c r="F3" s="158"/>
      <c r="G3" s="75"/>
      <c r="M3" s="118"/>
    </row>
    <row r="4" spans="1:13" ht="17.25" customHeight="1">
      <c r="A4" s="158" t="s">
        <v>77</v>
      </c>
      <c r="B4" s="158"/>
      <c r="C4" s="158"/>
      <c r="D4" s="158"/>
      <c r="E4" s="158"/>
      <c r="F4" s="158"/>
      <c r="G4" s="75"/>
      <c r="M4" s="118"/>
    </row>
    <row r="5" spans="1:13" ht="17.25" customHeight="1">
      <c r="A5" s="158" t="s">
        <v>76</v>
      </c>
      <c r="B5" s="158"/>
      <c r="C5" s="158"/>
      <c r="D5" s="158"/>
      <c r="E5" s="158"/>
      <c r="F5" s="158"/>
      <c r="G5" s="75"/>
      <c r="M5" s="118"/>
    </row>
    <row r="6" spans="1:5" ht="18.75">
      <c r="A6" s="25"/>
      <c r="B6" s="3"/>
      <c r="C6" s="3"/>
      <c r="D6" s="3"/>
      <c r="E6" s="3"/>
    </row>
    <row r="7" spans="1:13" s="4" customFormat="1" ht="18.75">
      <c r="A7" s="165" t="s">
        <v>28</v>
      </c>
      <c r="B7" s="166" t="s">
        <v>29</v>
      </c>
      <c r="C7" s="159" t="s">
        <v>73</v>
      </c>
      <c r="D7" s="159" t="s">
        <v>20</v>
      </c>
      <c r="E7" s="159"/>
      <c r="F7" s="159"/>
      <c r="G7" s="159" t="s">
        <v>21</v>
      </c>
      <c r="H7" s="169" t="s">
        <v>22</v>
      </c>
      <c r="M7" s="20"/>
    </row>
    <row r="8" spans="1:13" s="4" customFormat="1" ht="18.75">
      <c r="A8" s="165"/>
      <c r="B8" s="166"/>
      <c r="C8" s="159"/>
      <c r="D8" s="159" t="s">
        <v>72</v>
      </c>
      <c r="E8" s="159" t="s">
        <v>23</v>
      </c>
      <c r="F8" s="159"/>
      <c r="G8" s="159"/>
      <c r="H8" s="169"/>
      <c r="M8" s="20"/>
    </row>
    <row r="9" spans="1:13" s="4" customFormat="1" ht="93.75" customHeight="1">
      <c r="A9" s="165"/>
      <c r="B9" s="166"/>
      <c r="C9" s="159"/>
      <c r="D9" s="159"/>
      <c r="E9" s="117" t="s">
        <v>16</v>
      </c>
      <c r="F9" s="125" t="s">
        <v>30</v>
      </c>
      <c r="G9" s="159"/>
      <c r="H9" s="169"/>
      <c r="M9" s="20"/>
    </row>
    <row r="10" spans="1:13" s="4" customFormat="1" ht="18.75">
      <c r="A10" s="26">
        <v>1</v>
      </c>
      <c r="B10" s="8">
        <v>2</v>
      </c>
      <c r="C10" s="16">
        <v>3</v>
      </c>
      <c r="D10" s="8">
        <v>4</v>
      </c>
      <c r="E10" s="121">
        <v>5</v>
      </c>
      <c r="F10" s="126">
        <v>6</v>
      </c>
      <c r="G10" s="8">
        <v>7</v>
      </c>
      <c r="H10" s="8">
        <v>8</v>
      </c>
      <c r="J10" s="4" t="s">
        <v>57</v>
      </c>
      <c r="M10" s="20"/>
    </row>
    <row r="11" spans="1:13" s="4" customFormat="1" ht="33.75" customHeight="1">
      <c r="A11" s="16" t="s">
        <v>34</v>
      </c>
      <c r="B11" s="77" t="s">
        <v>11</v>
      </c>
      <c r="C11" s="17" t="s">
        <v>58</v>
      </c>
      <c r="D11" s="111">
        <v>752</v>
      </c>
      <c r="E11" s="58">
        <v>1024</v>
      </c>
      <c r="F11" s="127">
        <v>1024</v>
      </c>
      <c r="G11" s="22"/>
      <c r="H11" s="88">
        <f>F11/E11</f>
        <v>1</v>
      </c>
      <c r="I11" s="89">
        <f>IF(H11&gt;=1,1,H11)</f>
        <v>1</v>
      </c>
      <c r="J11" s="162">
        <f>(H11+H12+H13+H15+H16+H17+H18+H19+H20+H21)/COUNT(H11:H21)</f>
        <v>0.909166246493773</v>
      </c>
      <c r="M11" s="20"/>
    </row>
    <row r="12" spans="1:13" s="4" customFormat="1" ht="45.75" customHeight="1">
      <c r="A12" s="16" t="s">
        <v>35</v>
      </c>
      <c r="B12" s="77" t="s">
        <v>12</v>
      </c>
      <c r="C12" s="17" t="s">
        <v>59</v>
      </c>
      <c r="D12" s="111">
        <v>32562</v>
      </c>
      <c r="E12" s="58">
        <v>137628</v>
      </c>
      <c r="F12" s="133">
        <v>137628</v>
      </c>
      <c r="G12" s="23"/>
      <c r="H12" s="88">
        <f aca="true" t="shared" si="0" ref="H12:H24">F12/E12</f>
        <v>1</v>
      </c>
      <c r="I12" s="89">
        <f>IF(H12&gt;=1,1,H12)</f>
        <v>1</v>
      </c>
      <c r="J12" s="163"/>
      <c r="M12" s="20"/>
    </row>
    <row r="13" spans="1:13" s="4" customFormat="1" ht="58.5" customHeight="1">
      <c r="A13" s="17" t="s">
        <v>36</v>
      </c>
      <c r="B13" s="18" t="s">
        <v>78</v>
      </c>
      <c r="C13" s="17" t="s">
        <v>60</v>
      </c>
      <c r="D13" s="112">
        <v>27.1</v>
      </c>
      <c r="E13" s="57">
        <v>79.1</v>
      </c>
      <c r="F13" s="128">
        <f>F12/F14*100</f>
        <v>79.12883992893653</v>
      </c>
      <c r="G13" s="87" t="s">
        <v>55</v>
      </c>
      <c r="H13" s="88">
        <f t="shared" si="0"/>
        <v>1.0003646008715112</v>
      </c>
      <c r="I13" s="89">
        <f>IF(H13&gt;=1,1,H13)</f>
        <v>1</v>
      </c>
      <c r="J13" s="163"/>
      <c r="M13" s="112"/>
    </row>
    <row r="14" spans="1:13" s="76" customFormat="1" ht="38.25" customHeight="1" hidden="1" outlineLevel="1">
      <c r="A14" s="134"/>
      <c r="B14" s="135" t="s">
        <v>15</v>
      </c>
      <c r="C14" s="134" t="s">
        <v>9</v>
      </c>
      <c r="D14" s="136">
        <f>5577+5402+5273+5027+5261+5294+5863+32345+50195</f>
        <v>120237</v>
      </c>
      <c r="E14" s="136">
        <v>119943</v>
      </c>
      <c r="F14" s="137">
        <v>173929</v>
      </c>
      <c r="G14" s="138"/>
      <c r="H14" s="139">
        <f t="shared" si="0"/>
        <v>1.4500971294698315</v>
      </c>
      <c r="I14" s="89"/>
      <c r="J14" s="163"/>
      <c r="M14" s="119"/>
    </row>
    <row r="15" spans="1:13" s="4" customFormat="1" ht="55.5" customHeight="1" collapsed="1">
      <c r="A15" s="17" t="s">
        <v>37</v>
      </c>
      <c r="B15" s="18" t="s">
        <v>33</v>
      </c>
      <c r="C15" s="17" t="s">
        <v>58</v>
      </c>
      <c r="D15" s="111">
        <v>502</v>
      </c>
      <c r="E15" s="58">
        <v>754</v>
      </c>
      <c r="F15" s="127">
        <v>754</v>
      </c>
      <c r="G15" s="22"/>
      <c r="H15" s="88">
        <f t="shared" si="0"/>
        <v>1</v>
      </c>
      <c r="I15" s="89">
        <f aca="true" t="shared" si="1" ref="I15:I24">IF(H15&gt;=1,1,H15)</f>
        <v>1</v>
      </c>
      <c r="J15" s="163"/>
      <c r="M15" s="20"/>
    </row>
    <row r="16" spans="1:13" s="4" customFormat="1" ht="60" customHeight="1">
      <c r="A16" s="17" t="s">
        <v>38</v>
      </c>
      <c r="B16" s="18" t="s">
        <v>13</v>
      </c>
      <c r="C16" s="17" t="s">
        <v>61</v>
      </c>
      <c r="D16" s="113">
        <v>21708</v>
      </c>
      <c r="E16" s="58">
        <v>99752</v>
      </c>
      <c r="F16" s="133">
        <v>99752</v>
      </c>
      <c r="G16" s="22"/>
      <c r="H16" s="88">
        <f t="shared" si="0"/>
        <v>1</v>
      </c>
      <c r="I16" s="89">
        <f t="shared" si="1"/>
        <v>1</v>
      </c>
      <c r="J16" s="163"/>
      <c r="M16" s="20"/>
    </row>
    <row r="17" spans="1:13" s="4" customFormat="1" ht="96.75" customHeight="1">
      <c r="A17" s="17" t="s">
        <v>39</v>
      </c>
      <c r="B17" s="18" t="s">
        <v>80</v>
      </c>
      <c r="C17" s="17" t="s">
        <v>60</v>
      </c>
      <c r="D17" s="112">
        <v>66.7</v>
      </c>
      <c r="E17" s="57">
        <v>72.5</v>
      </c>
      <c r="F17" s="128">
        <f>F16/F12*100</f>
        <v>72.47943732380038</v>
      </c>
      <c r="G17" s="24"/>
      <c r="H17" s="88">
        <f t="shared" si="0"/>
        <v>0.9997163768800053</v>
      </c>
      <c r="I17" s="89">
        <f t="shared" si="1"/>
        <v>0.9997163768800053</v>
      </c>
      <c r="J17" s="163"/>
      <c r="M17" s="112"/>
    </row>
    <row r="18" spans="1:13" s="4" customFormat="1" ht="39.75" customHeight="1">
      <c r="A18" s="17" t="s">
        <v>40</v>
      </c>
      <c r="B18" s="18" t="s">
        <v>32</v>
      </c>
      <c r="C18" s="17" t="s">
        <v>58</v>
      </c>
      <c r="D18" s="56">
        <v>250</v>
      </c>
      <c r="E18" s="56">
        <v>270</v>
      </c>
      <c r="F18" s="127">
        <v>270</v>
      </c>
      <c r="G18" s="22"/>
      <c r="H18" s="88">
        <f t="shared" si="0"/>
        <v>1</v>
      </c>
      <c r="I18" s="89">
        <f t="shared" si="1"/>
        <v>1</v>
      </c>
      <c r="J18" s="163"/>
      <c r="M18" s="20"/>
    </row>
    <row r="19" spans="1:13" s="4" customFormat="1" ht="56.25" customHeight="1">
      <c r="A19" s="17" t="s">
        <v>41</v>
      </c>
      <c r="B19" s="18" t="s">
        <v>14</v>
      </c>
      <c r="C19" s="17" t="s">
        <v>59</v>
      </c>
      <c r="D19" s="113">
        <v>10854</v>
      </c>
      <c r="E19" s="58">
        <v>37876</v>
      </c>
      <c r="F19" s="133">
        <v>37876</v>
      </c>
      <c r="G19" s="22"/>
      <c r="H19" s="88">
        <f t="shared" si="0"/>
        <v>1</v>
      </c>
      <c r="I19" s="89">
        <f t="shared" si="1"/>
        <v>1</v>
      </c>
      <c r="J19" s="163"/>
      <c r="M19" s="20"/>
    </row>
    <row r="20" spans="1:13" s="4" customFormat="1" ht="90" customHeight="1">
      <c r="A20" s="17" t="s">
        <v>42</v>
      </c>
      <c r="B20" s="18" t="s">
        <v>79</v>
      </c>
      <c r="C20" s="17" t="s">
        <v>60</v>
      </c>
      <c r="D20" s="112">
        <v>33.3</v>
      </c>
      <c r="E20" s="57">
        <v>27.5</v>
      </c>
      <c r="F20" s="128">
        <f>F19/F12*100</f>
        <v>27.52056267619961</v>
      </c>
      <c r="G20" s="24"/>
      <c r="H20" s="88">
        <f>F20/E20</f>
        <v>1.000747733679986</v>
      </c>
      <c r="I20" s="89">
        <f t="shared" si="1"/>
        <v>1</v>
      </c>
      <c r="J20" s="163"/>
      <c r="M20" s="112"/>
    </row>
    <row r="21" spans="1:13" s="4" customFormat="1" ht="37.5" customHeight="1">
      <c r="A21" s="17" t="s">
        <v>43</v>
      </c>
      <c r="B21" s="18" t="s">
        <v>66</v>
      </c>
      <c r="C21" s="17" t="s">
        <v>62</v>
      </c>
      <c r="D21" s="114">
        <v>52</v>
      </c>
      <c r="E21" s="86">
        <v>52</v>
      </c>
      <c r="F21" s="127">
        <v>52</v>
      </c>
      <c r="G21" s="24"/>
      <c r="H21" s="88">
        <f t="shared" si="0"/>
        <v>1</v>
      </c>
      <c r="I21" s="89">
        <f t="shared" si="1"/>
        <v>1</v>
      </c>
      <c r="J21" s="164"/>
      <c r="M21" s="20"/>
    </row>
    <row r="22" spans="1:13" s="4" customFormat="1" ht="39" customHeight="1">
      <c r="A22" s="17" t="s">
        <v>44</v>
      </c>
      <c r="B22" s="18" t="s">
        <v>63</v>
      </c>
      <c r="C22" s="17" t="s">
        <v>62</v>
      </c>
      <c r="D22" s="56">
        <v>1</v>
      </c>
      <c r="E22" s="56">
        <v>1</v>
      </c>
      <c r="F22" s="127">
        <v>1</v>
      </c>
      <c r="G22" s="24"/>
      <c r="H22" s="88">
        <f t="shared" si="0"/>
        <v>1</v>
      </c>
      <c r="I22" s="89">
        <f t="shared" si="1"/>
        <v>1</v>
      </c>
      <c r="J22" s="168">
        <f>(H22+H23+H24)/COUNT(H22:H24)</f>
        <v>1</v>
      </c>
      <c r="M22" s="20"/>
    </row>
    <row r="23" spans="1:13" s="4" customFormat="1" ht="38.25" customHeight="1">
      <c r="A23" s="17" t="s">
        <v>45</v>
      </c>
      <c r="B23" s="18" t="s">
        <v>31</v>
      </c>
      <c r="C23" s="17" t="s">
        <v>62</v>
      </c>
      <c r="D23" s="56">
        <v>13</v>
      </c>
      <c r="E23" s="56">
        <v>13</v>
      </c>
      <c r="F23" s="127">
        <v>13</v>
      </c>
      <c r="G23" s="24"/>
      <c r="H23" s="88">
        <f t="shared" si="0"/>
        <v>1</v>
      </c>
      <c r="I23" s="89">
        <f t="shared" si="1"/>
        <v>1</v>
      </c>
      <c r="J23" s="168"/>
      <c r="M23" s="20"/>
    </row>
    <row r="24" spans="1:13" s="4" customFormat="1" ht="39" customHeight="1">
      <c r="A24" s="17" t="s">
        <v>64</v>
      </c>
      <c r="B24" s="18" t="s">
        <v>65</v>
      </c>
      <c r="C24" s="17" t="s">
        <v>62</v>
      </c>
      <c r="D24" s="56">
        <v>12</v>
      </c>
      <c r="E24" s="56">
        <v>9</v>
      </c>
      <c r="F24" s="127">
        <v>9</v>
      </c>
      <c r="G24" s="24"/>
      <c r="H24" s="88">
        <f t="shared" si="0"/>
        <v>1</v>
      </c>
      <c r="I24" s="89">
        <f t="shared" si="1"/>
        <v>1</v>
      </c>
      <c r="J24" s="168"/>
      <c r="M24" s="20"/>
    </row>
    <row r="25" spans="1:13" s="4" customFormat="1" ht="27">
      <c r="A25" s="107"/>
      <c r="B25" s="13"/>
      <c r="C25" s="13"/>
      <c r="D25" s="13"/>
      <c r="E25" s="13"/>
      <c r="F25" s="129"/>
      <c r="G25" s="15"/>
      <c r="H25" s="15"/>
      <c r="I25" s="90">
        <f>(SUM(I11:I24))/COUNT(I11:I24)</f>
        <v>0.9999781828369235</v>
      </c>
      <c r="J25" s="91" t="s">
        <v>50</v>
      </c>
      <c r="M25" s="20"/>
    </row>
    <row r="26" spans="1:13" s="103" customFormat="1" ht="18.75">
      <c r="A26" s="167" t="s">
        <v>56</v>
      </c>
      <c r="B26" s="167"/>
      <c r="C26" s="100"/>
      <c r="D26" s="101"/>
      <c r="E26" s="101"/>
      <c r="F26" s="129"/>
      <c r="G26" s="102"/>
      <c r="H26" s="102"/>
      <c r="M26" s="99"/>
    </row>
    <row r="27" spans="1:8" s="20" customFormat="1" ht="18.75">
      <c r="A27" s="160" t="s">
        <v>18</v>
      </c>
      <c r="B27" s="160"/>
      <c r="E27" s="13"/>
      <c r="F27" s="129"/>
      <c r="G27" s="15"/>
      <c r="H27" s="15"/>
    </row>
    <row r="28" spans="1:13" s="4" customFormat="1" ht="18.75">
      <c r="A28" s="161" t="s">
        <v>19</v>
      </c>
      <c r="B28" s="161"/>
      <c r="C28"/>
      <c r="D28" s="45" t="s">
        <v>54</v>
      </c>
      <c r="E28" s="13"/>
      <c r="F28" s="129"/>
      <c r="G28" s="15"/>
      <c r="H28" s="15"/>
      <c r="M28" s="20"/>
    </row>
    <row r="29" spans="1:13" s="4" customFormat="1" ht="18.75">
      <c r="A29" s="109"/>
      <c r="B29"/>
      <c r="C29"/>
      <c r="D29" s="19"/>
      <c r="E29" s="13"/>
      <c r="F29" s="129"/>
      <c r="G29" s="15"/>
      <c r="H29" s="15"/>
      <c r="M29" s="20"/>
    </row>
    <row r="30" spans="1:8" ht="18.75">
      <c r="A30" s="109"/>
      <c r="B30"/>
      <c r="C30"/>
      <c r="F30" s="130"/>
      <c r="G30" s="11"/>
      <c r="H30" s="11"/>
    </row>
    <row r="31" spans="6:8" ht="18.75">
      <c r="F31" s="131"/>
      <c r="G31" s="10"/>
      <c r="H31" s="10"/>
    </row>
    <row r="32" spans="6:8" ht="18.75">
      <c r="F32" s="131"/>
      <c r="G32" s="10"/>
      <c r="H32" s="10"/>
    </row>
    <row r="33" spans="1:8" ht="18.75">
      <c r="A33" s="157" t="s">
        <v>70</v>
      </c>
      <c r="B33" s="157"/>
      <c r="F33" s="131"/>
      <c r="G33" s="10"/>
      <c r="H33" s="10"/>
    </row>
    <row r="34" spans="1:8" ht="18.75">
      <c r="A34" s="157" t="s">
        <v>71</v>
      </c>
      <c r="B34" s="157"/>
      <c r="F34" s="131"/>
      <c r="G34" s="10"/>
      <c r="H34" s="10"/>
    </row>
    <row r="35" spans="6:8" ht="18.75">
      <c r="F35" s="131"/>
      <c r="G35" s="10"/>
      <c r="H35" s="10"/>
    </row>
    <row r="36" spans="6:8" ht="18.75">
      <c r="F36" s="131"/>
      <c r="G36" s="10"/>
      <c r="H36" s="10"/>
    </row>
    <row r="37" spans="6:8" ht="18.75">
      <c r="F37" s="132"/>
      <c r="G37" s="12"/>
      <c r="H37" s="12"/>
    </row>
    <row r="38" spans="6:8" ht="18.75">
      <c r="F38" s="130"/>
      <c r="G38" s="11"/>
      <c r="H38" s="11"/>
    </row>
  </sheetData>
  <sheetProtection/>
  <mergeCells count="18">
    <mergeCell ref="A33:B33"/>
    <mergeCell ref="J11:J21"/>
    <mergeCell ref="A7:A9"/>
    <mergeCell ref="B7:B9"/>
    <mergeCell ref="G7:G9"/>
    <mergeCell ref="A26:B26"/>
    <mergeCell ref="J22:J24"/>
    <mergeCell ref="H7:H9"/>
    <mergeCell ref="A34:B34"/>
    <mergeCell ref="A3:F3"/>
    <mergeCell ref="A4:F4"/>
    <mergeCell ref="A5:F5"/>
    <mergeCell ref="C7:C9"/>
    <mergeCell ref="D7:F7"/>
    <mergeCell ref="A27:B27"/>
    <mergeCell ref="A28:B28"/>
    <mergeCell ref="D8:D9"/>
    <mergeCell ref="E8:F8"/>
  </mergeCells>
  <printOptions/>
  <pageMargins left="0.3937007874015748" right="0.1968503937007874" top="0.3937007874015748" bottom="0.3937007874015748" header="0" footer="0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2022-05-05T03:57:02Z</dcterms:modified>
  <cp:category/>
  <cp:version/>
  <cp:contentType/>
  <cp:contentStatus/>
</cp:coreProperties>
</file>