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1"/>
  </bookViews>
  <sheets>
    <sheet name="отчет инд 2020" sheetId="1" r:id="rId1"/>
    <sheet name="отчет фин 2020" sheetId="2" r:id="rId2"/>
  </sheets>
  <externalReferences>
    <externalReference r:id="rId5"/>
    <externalReference r:id="rId6"/>
    <externalReference r:id="rId7"/>
    <externalReference r:id="rId8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0">'отчет инд 2020'!$A$1:$N$37</definedName>
    <definedName name="_xlnm.Print_Area" localSheetId="1">'отчет фин 2020'!$A$1:$D$87</definedName>
  </definedNames>
  <calcPr fullCalcOnLoad="1"/>
</workbook>
</file>

<file path=xl/sharedStrings.xml><?xml version="1.0" encoding="utf-8"?>
<sst xmlns="http://schemas.openxmlformats.org/spreadsheetml/2006/main" count="173" uniqueCount="75">
  <si>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</si>
  <si>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</si>
  <si>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</si>
  <si>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</si>
  <si>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</si>
  <si>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</si>
  <si>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Численность жителей города, занимающихся в клубах по месту жительства</t>
  </si>
  <si>
    <t>план</t>
  </si>
  <si>
    <t>Наименование целевого показателя (индикатора)</t>
  </si>
  <si>
    <t>Количество муниципальных клубов по месту жительства</t>
  </si>
  <si>
    <t>Количество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</si>
  <si>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</si>
  <si>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</si>
  <si>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Единица измерения</t>
  </si>
  <si>
    <t>Количество спортивных сооружений (стадионов, залов, площадок, помещений спортивного назначения)</t>
  </si>
  <si>
    <t>5. Мероприятие «Проведение спортивно-массовых мероприятий»</t>
  </si>
  <si>
    <t>3. Мероприятие «Подготовка спортивных объектов для проведения активного досуга и спортивных соревнований»</t>
  </si>
  <si>
    <t>2. Мероприятие «Обеспечение деятельности спортивных организаций  по месту жительства граждан»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</si>
  <si>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</si>
  <si>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</si>
  <si>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</si>
  <si>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</si>
  <si>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6. Мероприятие «Поэтапное внедрение Всероссийского физкультурно-спортивного комплекса «Готов к труду и обороне» (ГТО)»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</si>
  <si>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</si>
  <si>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</si>
  <si>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</si>
  <si>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</si>
  <si>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</si>
  <si>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из них подведомственных управлению культуры, спорта молодежной политики</t>
  </si>
  <si>
    <t>Количество участников профессиональных спортивных команд</t>
  </si>
  <si>
    <t>Значение целевого показателя (индикатора)</t>
  </si>
  <si>
    <t xml:space="preserve">Степень достижения целей (решения задач)  
Сд = Зф / Зп 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</si>
  <si>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</si>
  <si>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РУБ</t>
  </si>
  <si>
    <t>Доля населения, систематически занимающегося физической культурой и спортом в муниципальном образовании</t>
  </si>
  <si>
    <t>ПРОЦ</t>
  </si>
  <si>
    <t>Доля обучающихся, систематически занимающихся физической культурой и спортом, в общей численности обучающихся</t>
  </si>
  <si>
    <t>ЕД</t>
  </si>
  <si>
    <t>ЧЕЛ</t>
  </si>
  <si>
    <t>ТЫС ЧЕЛ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</si>
  <si>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</si>
  <si>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</si>
  <si>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</si>
  <si>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</si>
  <si>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</si>
  <si>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</si>
  <si>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</si>
  <si>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</si>
  <si>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</si>
  <si>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</si>
  <si>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</si>
  <si>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>8.1.</t>
  </si>
  <si>
    <t xml:space="preserve">Отчет об объеме финансовых ресурсов муниципальной программы </t>
  </si>
  <si>
    <t>1. Мероприятие  «Обеспечение деятельности муниципальных  учреждений спортивной направленности и физкультурно-спортивных организаций, осуществляющих спортивную подготовку»</t>
  </si>
  <si>
    <t>Количество социально ориентированных некоммерческих организаций, получивших бюджетные средства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</si>
  <si>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субъекта Российской Федерации</t>
  </si>
  <si>
    <t>9.  Мероприятие  «Реализация мероприятий государственной программы Российской Федерации  «Доступная среда» 2011-2020»</t>
  </si>
  <si>
    <t>7.  Мероприятие «Обеспечение мероприятий федеральной целевой программы «Развитие физической культуры и спорта в Росссийской Федерации на 2016-2020 годы»</t>
  </si>
  <si>
    <t>Муниципальная программа «Спорт города Кемерово» на 2015-2021 годы</t>
  </si>
  <si>
    <t xml:space="preserve">для СРм - степень реализации мероприятий: </t>
  </si>
  <si>
    <t>10. Мероприятие "Государственная (адресная) поддержка спортивных организаций, осуществляющих подготовку спортивного резерва для сборных команд Российской Федерации"</t>
  </si>
  <si>
    <t>Исп. Позднякова С.В.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</si>
  <si>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</si>
  <si>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</si>
  <si>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</si>
  <si>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за 2020 год</t>
  </si>
  <si>
    <t>«Спорт города Кемерово» на 2015-2023 годы</t>
  </si>
  <si>
    <t>х</t>
  </si>
  <si>
    <t>7.  Мероприятие «Поддержка социально ориентированных некоммерческих организаций, осуществляющих деятельность в сфере физической культуры и спорта»</t>
  </si>
  <si>
    <t>9.  Мероприятие «Строительство крытого катка с искусственным льдом и универсальным залом (г.Кемерово, Рудничный район, Сосновый бульвар, 5)»</t>
  </si>
  <si>
    <t>4. Мероприятие «Подготовка профессиональной спортивной команды по хоккею с мячом к участию в официальных спортивных соревнованиях»</t>
  </si>
  <si>
    <t xml:space="preserve">8.  Мероприятие «Стажировка выпускников образовательных организаций в целях приобретения ими опыта работы в рамках мероприятий по содействию занятости населению» </t>
  </si>
  <si>
    <t>Уровень технической готовности спортивного объекта, достигнутый в результате использования субсидии, процентов</t>
  </si>
  <si>
    <t>Количество муниципальных образовательных учреждений дополнительного образования детей и физкультурно-спортивных организаций, осуществляющих спортивную подготовку</t>
  </si>
  <si>
    <t>Численность учащихся, занимающихся спортом в образовательных учреждениях дополнительного образования спортивной направленности и физкультурно-спортивных организациях, осуществляющих спортивную подготовку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</si>
</sst>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#,##0.0_ ;\-#,##0.0\ "/>
    <numFmt numFmtId="182" formatCode="#,##0.00_ ;[Red]\-#,##0.00\ "/>
    <numFmt numFmtId="183" formatCode="0.0%"/>
    <numFmt numFmtId="184" formatCode="dd/mm/yy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#,##0.0000000_ ;\-#,##0.0000000\ "/>
    <numFmt numFmtId="190" formatCode="_-* #,##0.0_р_._-;\-* #,##0.0_р_._-;_-* &quot;-&quot;??_р_._-;_-@_-"/>
    <numFmt numFmtId="191" formatCode="_-* #,##0.0\ _₽_-;\-* #,##0.0\ _₽_-;_-* &quot;-&quot;??\ _₽_-;_-@_-"/>
    <numFmt numFmtId="192" formatCode="0.000"/>
    <numFmt numFmtId="193" formatCode="0.0000"/>
    <numFmt numFmtId="194" formatCode="#,##0.00_р_.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4" applyFont="1" applyAlignment="1">
      <alignment/>
    </xf>
    <xf numFmtId="0" fontId="3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right" vertical="top" wrapText="1"/>
    </xf>
    <xf numFmtId="3" fontId="31" fillId="0" borderId="10" xfId="0" applyNumberFormat="1" applyFont="1" applyBorder="1" applyAlignment="1">
      <alignment horizontal="right" vertical="top" wrapText="1"/>
    </xf>
    <xf numFmtId="3" fontId="31" fillId="0" borderId="10" xfId="0" applyNumberFormat="1" applyFont="1" applyBorder="1" applyAlignment="1">
      <alignment vertical="top" wrapText="1"/>
    </xf>
    <xf numFmtId="171" fontId="31" fillId="0" borderId="0" xfId="64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50" fillId="0" borderId="0" xfId="0" applyFont="1" applyAlignment="1">
      <alignment horizontal="justify"/>
    </xf>
    <xf numFmtId="0" fontId="31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66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right"/>
    </xf>
    <xf numFmtId="172" fontId="3" fillId="0" borderId="0" xfId="6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1" fontId="31" fillId="0" borderId="12" xfId="64" applyFont="1" applyBorder="1" applyAlignment="1">
      <alignment horizontal="center" vertical="top" wrapText="1"/>
    </xf>
    <xf numFmtId="0" fontId="31" fillId="0" borderId="13" xfId="0" applyFont="1" applyFill="1" applyBorder="1" applyAlignment="1">
      <alignment horizontal="right" vertical="top" wrapText="1"/>
    </xf>
    <xf numFmtId="181" fontId="3" fillId="0" borderId="10" xfId="66" applyNumberFormat="1" applyFont="1" applyFill="1" applyBorder="1" applyAlignment="1">
      <alignment horizontal="center" vertical="top" wrapText="1"/>
    </xf>
    <xf numFmtId="181" fontId="9" fillId="0" borderId="10" xfId="66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81" fontId="3" fillId="0" borderId="13" xfId="66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81" fontId="9" fillId="0" borderId="13" xfId="66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181" fontId="3" fillId="0" borderId="16" xfId="66" applyNumberFormat="1" applyFont="1" applyFill="1" applyBorder="1" applyAlignment="1">
      <alignment horizontal="center" vertical="top" wrapText="1"/>
    </xf>
    <xf numFmtId="181" fontId="3" fillId="0" borderId="17" xfId="66" applyNumberFormat="1" applyFont="1" applyFill="1" applyBorder="1" applyAlignment="1">
      <alignment horizontal="center" vertical="top" wrapText="1"/>
    </xf>
    <xf numFmtId="181" fontId="6" fillId="0" borderId="0" xfId="0" applyNumberFormat="1" applyFont="1" applyAlignment="1">
      <alignment/>
    </xf>
    <xf numFmtId="171" fontId="31" fillId="0" borderId="13" xfId="64" applyFont="1" applyFill="1" applyBorder="1" applyAlignment="1">
      <alignment vertical="top" wrapText="1"/>
    </xf>
    <xf numFmtId="3" fontId="31" fillId="0" borderId="13" xfId="0" applyNumberFormat="1" applyFont="1" applyFill="1" applyBorder="1" applyAlignment="1">
      <alignment horizontal="right" vertical="top" wrapText="1"/>
    </xf>
    <xf numFmtId="3" fontId="31" fillId="0" borderId="13" xfId="0" applyNumberFormat="1" applyFont="1" applyFill="1" applyBorder="1" applyAlignment="1">
      <alignment vertical="top" wrapText="1"/>
    </xf>
    <xf numFmtId="181" fontId="7" fillId="0" borderId="0" xfId="0" applyNumberFormat="1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171" fontId="31" fillId="0" borderId="0" xfId="64" applyFont="1" applyBorder="1" applyAlignment="1">
      <alignment horizontal="center" vertical="top" wrapText="1"/>
    </xf>
    <xf numFmtId="181" fontId="6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43" fontId="54" fillId="0" borderId="18" xfId="0" applyNumberFormat="1" applyFont="1" applyBorder="1" applyAlignment="1">
      <alignment/>
    </xf>
    <xf numFmtId="43" fontId="54" fillId="0" borderId="19" xfId="0" applyNumberFormat="1" applyFont="1" applyBorder="1" applyAlignment="1">
      <alignment/>
    </xf>
    <xf numFmtId="0" fontId="31" fillId="32" borderId="10" xfId="0" applyFont="1" applyFill="1" applyBorder="1" applyAlignment="1">
      <alignment vertical="top" wrapText="1"/>
    </xf>
    <xf numFmtId="171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vertical="top" wrapText="1"/>
    </xf>
    <xf numFmtId="181" fontId="3" fillId="32" borderId="13" xfId="66" applyNumberFormat="1" applyFont="1" applyFill="1" applyBorder="1" applyAlignment="1">
      <alignment horizontal="center" vertical="top" wrapText="1"/>
    </xf>
    <xf numFmtId="181" fontId="3" fillId="32" borderId="10" xfId="66" applyNumberFormat="1" applyFont="1" applyFill="1" applyBorder="1" applyAlignment="1">
      <alignment horizontal="center" vertical="top" wrapText="1"/>
    </xf>
    <xf numFmtId="181" fontId="3" fillId="32" borderId="16" xfId="66" applyNumberFormat="1" applyFont="1" applyFill="1" applyBorder="1" applyAlignment="1">
      <alignment horizontal="center" vertical="top" wrapText="1"/>
    </xf>
    <xf numFmtId="181" fontId="11" fillId="32" borderId="10" xfId="66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right" vertical="top" wrapText="1"/>
    </xf>
    <xf numFmtId="0" fontId="31" fillId="33" borderId="10" xfId="0" applyFont="1" applyFill="1" applyBorder="1" applyAlignment="1">
      <alignment horizontal="right" vertical="top" wrapText="1"/>
    </xf>
    <xf numFmtId="0" fontId="31" fillId="33" borderId="0" xfId="0" applyFont="1" applyFill="1" applyAlignment="1">
      <alignment/>
    </xf>
    <xf numFmtId="0" fontId="31" fillId="33" borderId="10" xfId="0" applyFont="1" applyFill="1" applyBorder="1" applyAlignment="1">
      <alignment horizontal="left" vertical="top" wrapText="1"/>
    </xf>
    <xf numFmtId="0" fontId="31" fillId="33" borderId="13" xfId="0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31" fillId="33" borderId="12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vertical="top" wrapText="1"/>
    </xf>
    <xf numFmtId="0" fontId="31" fillId="32" borderId="10" xfId="0" applyFont="1" applyFill="1" applyBorder="1" applyAlignment="1">
      <alignment horizontal="right" vertical="top" wrapText="1"/>
    </xf>
    <xf numFmtId="0" fontId="31" fillId="32" borderId="12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 vertical="top" wrapText="1"/>
    </xf>
    <xf numFmtId="171" fontId="31" fillId="32" borderId="10" xfId="64" applyFont="1" applyFill="1" applyBorder="1" applyAlignment="1">
      <alignment vertical="top" wrapText="1"/>
    </xf>
    <xf numFmtId="0" fontId="51" fillId="0" borderId="0" xfId="0" applyFont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3" fontId="54" fillId="0" borderId="18" xfId="0" applyNumberFormat="1" applyFont="1" applyBorder="1" applyAlignment="1">
      <alignment horizontal="center"/>
    </xf>
    <xf numFmtId="43" fontId="54" fillId="0" borderId="11" xfId="0" applyNumberFormat="1" applyFont="1" applyBorder="1" applyAlignment="1">
      <alignment horizontal="center"/>
    </xf>
    <xf numFmtId="171" fontId="1" fillId="0" borderId="20" xfId="64" applyFont="1" applyFill="1" applyBorder="1" applyAlignment="1">
      <alignment horizontal="center" vertical="top" wrapText="1"/>
    </xf>
    <xf numFmtId="171" fontId="1" fillId="0" borderId="21" xfId="64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"/>
  <sheetViews>
    <sheetView view="pageBreakPreview" zoomScale="78" zoomScaleNormal="89" zoomScaleSheetLayoutView="78" zoomScalePageLayoutView="0" workbookViewId="0" topLeftCell="A10">
      <selection activeCell="B36" sqref="B36"/>
    </sheetView>
  </sheetViews>
  <sheetFormatPr defaultColWidth="9.140625" defaultRowHeight="15"/>
  <cols>
    <col min="1" max="1" width="5.421875" style="10" customWidth="1"/>
    <col min="2" max="2" width="99.28125" style="10" customWidth="1"/>
    <col min="3" max="3" width="13.28125" style="38" customWidth="1"/>
    <col min="4" max="5" width="18.7109375" style="10" customWidth="1"/>
    <col min="6" max="6" width="14.00390625" style="10" customWidth="1"/>
    <col min="7" max="7" width="18.7109375" style="14" hidden="1" customWidth="1"/>
    <col min="8" max="15" width="0" style="10" hidden="1" customWidth="1"/>
    <col min="16" max="16384" width="9.140625" style="10" customWidth="1"/>
  </cols>
  <sheetData>
    <row r="1" spans="1:7" ht="15.75">
      <c r="A1"/>
      <c r="B1"/>
      <c r="C1" s="37"/>
      <c r="D1"/>
      <c r="E1"/>
      <c r="F1" s="26" t="s">
        <v>21</v>
      </c>
      <c r="G1" s="4"/>
    </row>
    <row r="2" spans="1:7" ht="15.75">
      <c r="A2"/>
      <c r="B2"/>
      <c r="C2" s="37"/>
      <c r="D2"/>
      <c r="E2"/>
      <c r="F2"/>
      <c r="G2"/>
    </row>
    <row r="3" spans="1:7" ht="18.75">
      <c r="A3" s="97" t="s">
        <v>50</v>
      </c>
      <c r="B3" s="97"/>
      <c r="C3" s="97"/>
      <c r="D3" s="97"/>
      <c r="E3" s="97"/>
      <c r="F3" s="97"/>
      <c r="G3" s="27"/>
    </row>
    <row r="4" spans="1:7" ht="18.75">
      <c r="A4" s="97" t="s">
        <v>66</v>
      </c>
      <c r="B4" s="97"/>
      <c r="C4" s="97"/>
      <c r="D4" s="97"/>
      <c r="E4" s="97"/>
      <c r="F4" s="97"/>
      <c r="G4" s="27"/>
    </row>
    <row r="5" spans="1:7" ht="18.75">
      <c r="A5" s="97" t="s">
        <v>65</v>
      </c>
      <c r="B5" s="97"/>
      <c r="C5" s="97"/>
      <c r="D5" s="97"/>
      <c r="E5" s="97"/>
      <c r="F5" s="97"/>
      <c r="G5" s="27"/>
    </row>
    <row r="7" spans="1:7" ht="15.75">
      <c r="A7" s="98" t="s">
        <v>40</v>
      </c>
      <c r="B7" s="98" t="s">
        <v>8</v>
      </c>
      <c r="C7" s="99" t="s">
        <v>13</v>
      </c>
      <c r="D7" s="100" t="s">
        <v>30</v>
      </c>
      <c r="E7" s="100"/>
      <c r="F7" s="100"/>
      <c r="G7" s="103" t="s">
        <v>31</v>
      </c>
    </row>
    <row r="8" spans="1:7" ht="15.75">
      <c r="A8" s="98"/>
      <c r="B8" s="98"/>
      <c r="C8" s="99"/>
      <c r="D8" s="105" t="s">
        <v>26</v>
      </c>
      <c r="E8" s="100" t="s">
        <v>20</v>
      </c>
      <c r="F8" s="100"/>
      <c r="G8" s="104"/>
    </row>
    <row r="9" spans="1:7" ht="75" customHeight="1">
      <c r="A9" s="98"/>
      <c r="B9" s="98"/>
      <c r="C9" s="99"/>
      <c r="D9" s="105"/>
      <c r="E9" s="9" t="s">
        <v>7</v>
      </c>
      <c r="F9" s="9" t="s">
        <v>27</v>
      </c>
      <c r="G9" s="104"/>
    </row>
    <row r="10" spans="1:9" ht="15.75">
      <c r="A10" s="47">
        <v>1</v>
      </c>
      <c r="B10" s="88">
        <v>2</v>
      </c>
      <c r="C10" s="46">
        <v>3</v>
      </c>
      <c r="D10" s="47">
        <v>4</v>
      </c>
      <c r="E10" s="47">
        <v>5</v>
      </c>
      <c r="F10" s="48">
        <v>6</v>
      </c>
      <c r="G10" s="42"/>
      <c r="I10" s="68" t="s">
        <v>59</v>
      </c>
    </row>
    <row r="11" spans="1:16" ht="31.5">
      <c r="A11" s="8">
        <v>1</v>
      </c>
      <c r="B11" s="89" t="s">
        <v>32</v>
      </c>
      <c r="C11" s="39" t="s">
        <v>33</v>
      </c>
      <c r="D11" s="72">
        <v>38151.91</v>
      </c>
      <c r="E11" s="96">
        <v>28000</v>
      </c>
      <c r="F11" s="59">
        <v>40463.12</v>
      </c>
      <c r="G11" s="42">
        <f>F11/E11</f>
        <v>1.4451114285714286</v>
      </c>
      <c r="H11" s="7">
        <f aca="true" t="shared" si="0" ref="H11:H30">IF(G11&gt;=1,1,G11)</f>
        <v>1</v>
      </c>
      <c r="P11" s="10">
        <v>28000</v>
      </c>
    </row>
    <row r="12" spans="1:16" ht="31.5">
      <c r="A12" s="8">
        <v>2</v>
      </c>
      <c r="B12" s="89" t="s">
        <v>34</v>
      </c>
      <c r="C12" s="39" t="s">
        <v>35</v>
      </c>
      <c r="D12" s="73">
        <v>56.45</v>
      </c>
      <c r="E12" s="81">
        <v>57.38</v>
      </c>
      <c r="F12" s="71">
        <v>58.45</v>
      </c>
      <c r="G12" s="42">
        <f>F12/E12</f>
        <v>1.0186476124085047</v>
      </c>
      <c r="H12" s="7">
        <f t="shared" si="0"/>
        <v>1</v>
      </c>
      <c r="I12" s="70"/>
      <c r="P12" s="10">
        <v>57.38</v>
      </c>
    </row>
    <row r="13" spans="1:16" ht="31.5">
      <c r="A13" s="8">
        <v>3</v>
      </c>
      <c r="B13" s="90" t="s">
        <v>36</v>
      </c>
      <c r="C13" s="39" t="s">
        <v>35</v>
      </c>
      <c r="D13" s="73">
        <v>168.33</v>
      </c>
      <c r="E13" s="8">
        <v>159.72</v>
      </c>
      <c r="F13" s="8">
        <v>91.85</v>
      </c>
      <c r="G13" s="42">
        <f aca="true" t="shared" si="1" ref="G13:G30">F13/E13</f>
        <v>0.5750688705234159</v>
      </c>
      <c r="H13" s="7">
        <f t="shared" si="0"/>
        <v>0.5750688705234159</v>
      </c>
      <c r="I13" s="70"/>
      <c r="P13" s="10">
        <v>159.72</v>
      </c>
    </row>
    <row r="14" spans="1:9" ht="34.5" customHeight="1">
      <c r="A14" s="8">
        <v>4</v>
      </c>
      <c r="B14" s="95" t="s">
        <v>73</v>
      </c>
      <c r="C14" s="39" t="s">
        <v>37</v>
      </c>
      <c r="D14" s="74">
        <v>8</v>
      </c>
      <c r="E14" s="11">
        <v>8</v>
      </c>
      <c r="F14" s="43">
        <v>8</v>
      </c>
      <c r="G14" s="42">
        <f t="shared" si="1"/>
        <v>1</v>
      </c>
      <c r="H14" s="7">
        <f t="shared" si="0"/>
        <v>1</v>
      </c>
      <c r="I14" s="101">
        <f>(G15+G14)/COUNT(G14:G15)</f>
        <v>1.0298</v>
      </c>
    </row>
    <row r="15" spans="1:9" ht="51" customHeight="1">
      <c r="A15" s="8">
        <v>5</v>
      </c>
      <c r="B15" s="95" t="s">
        <v>74</v>
      </c>
      <c r="C15" s="39" t="s">
        <v>38</v>
      </c>
      <c r="D15" s="75">
        <v>5172</v>
      </c>
      <c r="E15" s="12">
        <v>5000</v>
      </c>
      <c r="F15" s="60">
        <v>5298</v>
      </c>
      <c r="G15" s="42">
        <f t="shared" si="1"/>
        <v>1.0596</v>
      </c>
      <c r="H15" s="7">
        <f t="shared" si="0"/>
        <v>1</v>
      </c>
      <c r="I15" s="102"/>
    </row>
    <row r="16" spans="1:16" ht="15.75">
      <c r="A16" s="8">
        <v>6</v>
      </c>
      <c r="B16" s="94" t="s">
        <v>9</v>
      </c>
      <c r="C16" s="39" t="s">
        <v>37</v>
      </c>
      <c r="D16" s="74">
        <v>30</v>
      </c>
      <c r="E16" s="93">
        <v>32</v>
      </c>
      <c r="F16" s="43">
        <v>32</v>
      </c>
      <c r="G16" s="42">
        <f t="shared" si="1"/>
        <v>1</v>
      </c>
      <c r="H16" s="7">
        <f t="shared" si="0"/>
        <v>1</v>
      </c>
      <c r="I16" s="101">
        <f>(G17+G16)/COUNT(G16:G17)</f>
        <v>1.0789473684210527</v>
      </c>
      <c r="P16" s="84">
        <v>32</v>
      </c>
    </row>
    <row r="17" spans="1:9" ht="15.75">
      <c r="A17" s="8">
        <v>7</v>
      </c>
      <c r="B17" s="89" t="s">
        <v>6</v>
      </c>
      <c r="C17" s="39" t="s">
        <v>38</v>
      </c>
      <c r="D17" s="75">
        <v>6581</v>
      </c>
      <c r="E17" s="12">
        <v>5700</v>
      </c>
      <c r="F17" s="60">
        <v>6600</v>
      </c>
      <c r="G17" s="42">
        <f t="shared" si="1"/>
        <v>1.1578947368421053</v>
      </c>
      <c r="H17" s="7">
        <f t="shared" si="0"/>
        <v>1</v>
      </c>
      <c r="I17" s="102"/>
    </row>
    <row r="18" spans="1:9" ht="31.5">
      <c r="A18" s="8">
        <v>8</v>
      </c>
      <c r="B18" s="89" t="s">
        <v>14</v>
      </c>
      <c r="C18" s="39" t="s">
        <v>37</v>
      </c>
      <c r="D18" s="75">
        <v>1511</v>
      </c>
      <c r="E18" s="12">
        <v>1260</v>
      </c>
      <c r="F18" s="60">
        <v>1513</v>
      </c>
      <c r="G18" s="42">
        <f t="shared" si="1"/>
        <v>1.2007936507936507</v>
      </c>
      <c r="H18" s="7">
        <f t="shared" si="0"/>
        <v>1</v>
      </c>
      <c r="I18" s="101">
        <f>(G19+G18)/COUNT(G18:G19)</f>
        <v>1.2228458049886621</v>
      </c>
    </row>
    <row r="19" spans="1:9" ht="15.75">
      <c r="A19" s="11" t="s">
        <v>51</v>
      </c>
      <c r="B19" s="89" t="s">
        <v>28</v>
      </c>
      <c r="C19" s="39" t="s">
        <v>37</v>
      </c>
      <c r="D19" s="74">
        <v>61</v>
      </c>
      <c r="E19" s="11">
        <v>49</v>
      </c>
      <c r="F19" s="43">
        <v>61</v>
      </c>
      <c r="G19" s="42">
        <f t="shared" si="1"/>
        <v>1.2448979591836735</v>
      </c>
      <c r="H19" s="7">
        <f t="shared" si="0"/>
        <v>1</v>
      </c>
      <c r="I19" s="102"/>
    </row>
    <row r="20" spans="1:9" ht="15.75">
      <c r="A20" s="8">
        <v>9</v>
      </c>
      <c r="B20" s="89" t="s">
        <v>10</v>
      </c>
      <c r="C20" s="39" t="s">
        <v>37</v>
      </c>
      <c r="D20" s="74">
        <v>2</v>
      </c>
      <c r="E20" s="11">
        <v>1</v>
      </c>
      <c r="F20" s="43">
        <v>1</v>
      </c>
      <c r="G20" s="42">
        <f t="shared" si="1"/>
        <v>1</v>
      </c>
      <c r="H20" s="7">
        <f t="shared" si="0"/>
        <v>1</v>
      </c>
      <c r="I20" s="101">
        <f>(G21+G20)/COUNT(G20:G21)</f>
        <v>0.85</v>
      </c>
    </row>
    <row r="21" spans="1:16" ht="15.75">
      <c r="A21" s="8">
        <v>10</v>
      </c>
      <c r="B21" s="95" t="s">
        <v>29</v>
      </c>
      <c r="C21" s="39" t="s">
        <v>38</v>
      </c>
      <c r="D21" s="74">
        <v>71</v>
      </c>
      <c r="E21" s="93">
        <v>60</v>
      </c>
      <c r="F21" s="82">
        <v>42</v>
      </c>
      <c r="G21" s="42">
        <f t="shared" si="1"/>
        <v>0.7</v>
      </c>
      <c r="H21" s="7">
        <f t="shared" si="0"/>
        <v>0.7</v>
      </c>
      <c r="I21" s="102"/>
      <c r="P21" s="84">
        <v>60</v>
      </c>
    </row>
    <row r="22" spans="1:9" ht="15.75">
      <c r="A22" s="8">
        <v>11</v>
      </c>
      <c r="B22" s="89" t="s">
        <v>11</v>
      </c>
      <c r="C22" s="39" t="s">
        <v>37</v>
      </c>
      <c r="D22" s="76">
        <v>1310</v>
      </c>
      <c r="E22" s="13">
        <v>1310</v>
      </c>
      <c r="F22" s="61">
        <v>1310</v>
      </c>
      <c r="G22" s="42">
        <f t="shared" si="1"/>
        <v>1</v>
      </c>
      <c r="H22" s="7">
        <f t="shared" si="0"/>
        <v>1</v>
      </c>
      <c r="I22" s="101">
        <f>(G23+G22)/COUNT(G22:G23)</f>
        <v>1.2165354330708662</v>
      </c>
    </row>
    <row r="23" spans="1:9" ht="15.75">
      <c r="A23" s="8">
        <v>12</v>
      </c>
      <c r="B23" s="89" t="s">
        <v>12</v>
      </c>
      <c r="C23" s="39" t="s">
        <v>39</v>
      </c>
      <c r="D23" s="74">
        <v>182</v>
      </c>
      <c r="E23" s="11">
        <v>127</v>
      </c>
      <c r="F23" s="43">
        <v>182</v>
      </c>
      <c r="G23" s="42">
        <f t="shared" si="1"/>
        <v>1.4330708661417322</v>
      </c>
      <c r="H23" s="7">
        <f t="shared" si="0"/>
        <v>1</v>
      </c>
      <c r="I23" s="102"/>
    </row>
    <row r="24" spans="1:9" ht="31.5">
      <c r="A24" s="8">
        <v>13</v>
      </c>
      <c r="B24" s="89" t="s">
        <v>23</v>
      </c>
      <c r="C24" s="39" t="s">
        <v>35</v>
      </c>
      <c r="D24" s="74">
        <v>67</v>
      </c>
      <c r="E24" s="11">
        <v>20</v>
      </c>
      <c r="F24" s="43">
        <v>67</v>
      </c>
      <c r="G24" s="42">
        <f t="shared" si="1"/>
        <v>3.35</v>
      </c>
      <c r="H24" s="7">
        <f t="shared" si="0"/>
        <v>1</v>
      </c>
      <c r="I24" s="69">
        <f aca="true" t="shared" si="2" ref="I24:I30">(G24)/COUNT(G24)</f>
        <v>3.35</v>
      </c>
    </row>
    <row r="25" spans="1:9" ht="29.25" customHeight="1">
      <c r="A25" s="8">
        <v>14</v>
      </c>
      <c r="B25" s="89" t="s">
        <v>54</v>
      </c>
      <c r="C25" s="39" t="s">
        <v>37</v>
      </c>
      <c r="D25" s="11">
        <v>6</v>
      </c>
      <c r="E25" s="11">
        <v>6</v>
      </c>
      <c r="F25" s="43">
        <v>6</v>
      </c>
      <c r="G25" s="42">
        <f t="shared" si="1"/>
        <v>1</v>
      </c>
      <c r="H25" s="7">
        <f t="shared" si="0"/>
        <v>1</v>
      </c>
      <c r="I25" s="69">
        <f t="shared" si="2"/>
        <v>1</v>
      </c>
    </row>
    <row r="26" spans="1:9" ht="0.75" customHeight="1" hidden="1">
      <c r="A26" s="92">
        <v>15</v>
      </c>
      <c r="B26" s="91" t="s">
        <v>55</v>
      </c>
      <c r="C26" s="85" t="s">
        <v>37</v>
      </c>
      <c r="D26" s="83">
        <v>5</v>
      </c>
      <c r="E26" s="83">
        <v>5</v>
      </c>
      <c r="F26" s="86">
        <v>6</v>
      </c>
      <c r="G26" s="42">
        <f t="shared" si="1"/>
        <v>1.2</v>
      </c>
      <c r="H26" s="7">
        <f>IF(G26&gt;=1,1,G26)</f>
        <v>1</v>
      </c>
      <c r="I26" s="69">
        <f t="shared" si="2"/>
        <v>1.2</v>
      </c>
    </row>
    <row r="27" spans="1:9" ht="50.25" customHeight="1" hidden="1">
      <c r="A27" s="92">
        <v>16</v>
      </c>
      <c r="B27" s="91" t="s">
        <v>62</v>
      </c>
      <c r="C27" s="85" t="s">
        <v>35</v>
      </c>
      <c r="D27" s="83">
        <v>37.12</v>
      </c>
      <c r="E27" s="83">
        <v>37.12</v>
      </c>
      <c r="F27" s="86">
        <v>24.3</v>
      </c>
      <c r="G27" s="42">
        <f t="shared" si="1"/>
        <v>0.6546336206896552</v>
      </c>
      <c r="H27" s="7">
        <f>IF(G27&gt;=1,1,G27)</f>
        <v>0.6546336206896552</v>
      </c>
      <c r="I27" s="69">
        <f t="shared" si="2"/>
        <v>0.6546336206896552</v>
      </c>
    </row>
    <row r="28" spans="1:9" ht="51" customHeight="1" hidden="1">
      <c r="A28" s="92">
        <v>17</v>
      </c>
      <c r="B28" s="91" t="s">
        <v>64</v>
      </c>
      <c r="C28" s="85" t="s">
        <v>35</v>
      </c>
      <c r="D28" s="83">
        <v>100</v>
      </c>
      <c r="E28" s="83">
        <v>100</v>
      </c>
      <c r="F28" s="86">
        <v>100</v>
      </c>
      <c r="G28" s="42">
        <f t="shared" si="1"/>
        <v>1</v>
      </c>
      <c r="H28" s="7">
        <f>IF(G28&gt;=1,1,G28)</f>
        <v>1</v>
      </c>
      <c r="I28" s="69">
        <f t="shared" si="2"/>
        <v>1</v>
      </c>
    </row>
    <row r="29" spans="1:9" ht="35.25" customHeight="1">
      <c r="A29" s="8">
        <v>15</v>
      </c>
      <c r="B29" s="89" t="s">
        <v>63</v>
      </c>
      <c r="C29" s="39" t="s">
        <v>37</v>
      </c>
      <c r="D29" s="11">
        <v>2</v>
      </c>
      <c r="E29" s="11">
        <v>2</v>
      </c>
      <c r="F29" s="43">
        <v>2</v>
      </c>
      <c r="G29" s="42">
        <f t="shared" si="1"/>
        <v>1</v>
      </c>
      <c r="H29" s="7">
        <f t="shared" si="0"/>
        <v>1</v>
      </c>
      <c r="I29" s="69">
        <f t="shared" si="2"/>
        <v>1</v>
      </c>
    </row>
    <row r="30" spans="1:9" ht="31.5">
      <c r="A30" s="8">
        <v>16</v>
      </c>
      <c r="B30" s="89" t="s">
        <v>72</v>
      </c>
      <c r="C30" s="39" t="s">
        <v>35</v>
      </c>
      <c r="D30" s="8"/>
      <c r="E30" s="8">
        <v>61</v>
      </c>
      <c r="F30" s="87">
        <v>61</v>
      </c>
      <c r="G30" s="66">
        <f t="shared" si="1"/>
        <v>1</v>
      </c>
      <c r="H30" s="7">
        <f t="shared" si="0"/>
        <v>1</v>
      </c>
      <c r="I30" s="10">
        <f t="shared" si="2"/>
        <v>1</v>
      </c>
    </row>
    <row r="31" spans="1:8" ht="15.75">
      <c r="A31" s="63"/>
      <c r="B31" s="63"/>
      <c r="C31" s="64"/>
      <c r="D31" s="63"/>
      <c r="E31" s="63"/>
      <c r="F31" s="65"/>
      <c r="G31" s="66"/>
      <c r="H31" s="7"/>
    </row>
    <row r="32" spans="1:8" s="30" customFormat="1" ht="18.75">
      <c r="A32" s="18" t="s">
        <v>43</v>
      </c>
      <c r="B32" s="6"/>
      <c r="C32" s="40"/>
      <c r="D32" s="28"/>
      <c r="E32" s="28"/>
      <c r="F32" s="29"/>
      <c r="G32" s="29"/>
      <c r="H32" s="29"/>
    </row>
    <row r="33" spans="1:8" s="3" customFormat="1" ht="18.75">
      <c r="A33" s="31" t="s">
        <v>18</v>
      </c>
      <c r="B33"/>
      <c r="C33" s="41"/>
      <c r="G33" s="33"/>
      <c r="H33" s="33"/>
    </row>
    <row r="34" spans="1:8" s="2" customFormat="1" ht="18.75">
      <c r="A34" s="3" t="s">
        <v>19</v>
      </c>
      <c r="B34"/>
      <c r="C34" s="37"/>
      <c r="D34" s="17"/>
      <c r="E34" s="17"/>
      <c r="F34" s="32" t="s">
        <v>44</v>
      </c>
      <c r="G34" s="33"/>
      <c r="H34" s="33"/>
    </row>
    <row r="35" spans="1:8" s="2" customFormat="1" ht="18.75">
      <c r="A35" s="3"/>
      <c r="B35"/>
      <c r="C35" s="37"/>
      <c r="D35" s="17"/>
      <c r="E35" s="17"/>
      <c r="F35" s="32"/>
      <c r="G35" s="33"/>
      <c r="H35" s="33"/>
    </row>
    <row r="36" spans="1:8" s="2" customFormat="1" ht="18.75">
      <c r="A36" s="4"/>
      <c r="B36"/>
      <c r="C36" s="37"/>
      <c r="D36" s="34"/>
      <c r="E36" s="17"/>
      <c r="F36" s="33"/>
      <c r="G36" s="33"/>
      <c r="H36" s="33"/>
    </row>
    <row r="37" spans="2:8" s="4" customFormat="1" ht="15">
      <c r="B37"/>
      <c r="C37" s="37"/>
      <c r="F37" s="35"/>
      <c r="G37" s="35"/>
      <c r="H37" s="35"/>
    </row>
  </sheetData>
  <sheetProtection/>
  <mergeCells count="15">
    <mergeCell ref="I20:I21"/>
    <mergeCell ref="I22:I23"/>
    <mergeCell ref="G7:G9"/>
    <mergeCell ref="D8:D9"/>
    <mergeCell ref="E8:F8"/>
    <mergeCell ref="I14:I15"/>
    <mergeCell ref="I16:I17"/>
    <mergeCell ref="I18:I19"/>
    <mergeCell ref="A3:F3"/>
    <mergeCell ref="A4:F4"/>
    <mergeCell ref="A5:F5"/>
    <mergeCell ref="A7:A9"/>
    <mergeCell ref="B7:B9"/>
    <mergeCell ref="C7:C9"/>
    <mergeCell ref="D7:F7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93"/>
  <sheetViews>
    <sheetView tabSelected="1" view="pageBreakPreview" zoomScale="60" zoomScaleNormal="75" workbookViewId="0" topLeftCell="A22">
      <selection activeCell="H22" sqref="H22"/>
    </sheetView>
  </sheetViews>
  <sheetFormatPr defaultColWidth="9.140625" defaultRowHeight="15" outlineLevelRow="1"/>
  <cols>
    <col min="1" max="1" width="50.7109375" style="4" customWidth="1"/>
    <col min="2" max="2" width="51.28125" style="4" customWidth="1"/>
    <col min="3" max="3" width="16.421875" style="4" bestFit="1" customWidth="1"/>
    <col min="4" max="4" width="26.7109375" style="4" customWidth="1"/>
    <col min="5" max="16384" width="9.140625" style="4" customWidth="1"/>
  </cols>
  <sheetData>
    <row r="1" ht="15">
      <c r="D1" s="19" t="s">
        <v>49</v>
      </c>
    </row>
    <row r="2" ht="15">
      <c r="D2" s="19"/>
    </row>
    <row r="3" spans="1:4" ht="18.75">
      <c r="A3" s="106" t="s">
        <v>52</v>
      </c>
      <c r="B3" s="107"/>
      <c r="C3" s="107"/>
      <c r="D3" s="107"/>
    </row>
    <row r="4" spans="1:4" ht="18.75">
      <c r="A4" s="107" t="s">
        <v>65</v>
      </c>
      <c r="B4" s="107"/>
      <c r="C4" s="107"/>
      <c r="D4" s="107"/>
    </row>
    <row r="5" spans="1:4" s="2" customFormat="1" ht="19.5" thickBot="1">
      <c r="A5" s="22"/>
      <c r="B5" s="22"/>
      <c r="C5" s="62"/>
      <c r="D5" s="62"/>
    </row>
    <row r="6" spans="1:4" s="2" customFormat="1" ht="45" customHeight="1">
      <c r="A6" s="108" t="s">
        <v>42</v>
      </c>
      <c r="B6" s="110" t="s">
        <v>0</v>
      </c>
      <c r="C6" s="112" t="s">
        <v>41</v>
      </c>
      <c r="D6" s="113"/>
    </row>
    <row r="7" spans="1:4" s="2" customFormat="1" ht="63" customHeight="1">
      <c r="A7" s="109"/>
      <c r="B7" s="111"/>
      <c r="C7" s="15" t="s">
        <v>7</v>
      </c>
      <c r="D7" s="49" t="s">
        <v>25</v>
      </c>
    </row>
    <row r="8" spans="1:4" s="2" customFormat="1" ht="18.75">
      <c r="A8" s="50">
        <v>1</v>
      </c>
      <c r="B8" s="21">
        <v>2</v>
      </c>
      <c r="C8" s="20">
        <v>4</v>
      </c>
      <c r="D8" s="51">
        <v>5</v>
      </c>
    </row>
    <row r="9" spans="1:4" s="2" customFormat="1" ht="18.75">
      <c r="A9" s="114" t="s">
        <v>58</v>
      </c>
      <c r="B9" s="16" t="s">
        <v>2</v>
      </c>
      <c r="C9" s="44">
        <f>C10+C12+C13</f>
        <v>922830.1000000001</v>
      </c>
      <c r="D9" s="52">
        <f>D10+D12+D13</f>
        <v>903685.7000000001</v>
      </c>
    </row>
    <row r="10" spans="1:4" s="2" customFormat="1" ht="18.75">
      <c r="A10" s="115"/>
      <c r="B10" s="16" t="s">
        <v>24</v>
      </c>
      <c r="C10" s="44">
        <f>C23+C28+C32+C37+C41+C43+C48+C53+C58+C63+C68+C73</f>
        <v>635398.8</v>
      </c>
      <c r="D10" s="52">
        <f>D23+D28+D32+D37+D41+D43+D53+D68+D73</f>
        <v>616254.5</v>
      </c>
    </row>
    <row r="11" spans="1:4" s="2" customFormat="1" ht="37.5">
      <c r="A11" s="115"/>
      <c r="B11" s="16" t="s">
        <v>3</v>
      </c>
      <c r="C11" s="44" t="s">
        <v>67</v>
      </c>
      <c r="D11" s="52" t="s">
        <v>67</v>
      </c>
    </row>
    <row r="12" spans="1:4" s="2" customFormat="1" ht="18.75">
      <c r="A12" s="115"/>
      <c r="B12" s="16" t="s">
        <v>4</v>
      </c>
      <c r="C12" s="44">
        <f>C25+C50+C60+C65+C70+C75</f>
        <v>264868.8</v>
      </c>
      <c r="D12" s="52">
        <f>D25+D50+D60+D65+D70+D75</f>
        <v>264868.8</v>
      </c>
    </row>
    <row r="13" spans="1:4" s="2" customFormat="1" ht="18.75">
      <c r="A13" s="115"/>
      <c r="B13" s="16" t="s">
        <v>5</v>
      </c>
      <c r="C13" s="44">
        <f>C26+C30+C39+C51+C61+C66+C71+C76</f>
        <v>22562.5</v>
      </c>
      <c r="D13" s="52">
        <f>D26+D30+D39+D56+D71+D76</f>
        <v>22562.399999999998</v>
      </c>
    </row>
    <row r="14" spans="1:4" s="1" customFormat="1" ht="18.75" hidden="1" outlineLevel="1">
      <c r="A14" s="115"/>
      <c r="B14" s="16" t="s">
        <v>4</v>
      </c>
      <c r="C14" s="44"/>
      <c r="D14" s="52"/>
    </row>
    <row r="15" spans="1:4" s="1" customFormat="1" ht="18.75" hidden="1" outlineLevel="1">
      <c r="A15" s="53" t="s">
        <v>1</v>
      </c>
      <c r="B15" s="16" t="s">
        <v>4</v>
      </c>
      <c r="C15" s="45"/>
      <c r="D15" s="54"/>
    </row>
    <row r="16" spans="1:4" s="1" customFormat="1" ht="18.75" hidden="1" outlineLevel="1">
      <c r="A16" s="53"/>
      <c r="B16" s="16" t="s">
        <v>4</v>
      </c>
      <c r="C16" s="45"/>
      <c r="D16" s="54"/>
    </row>
    <row r="17" spans="1:4" s="1" customFormat="1" ht="18.75" hidden="1" outlineLevel="1">
      <c r="A17" s="53"/>
      <c r="B17" s="16" t="s">
        <v>4</v>
      </c>
      <c r="C17" s="45"/>
      <c r="D17" s="54"/>
    </row>
    <row r="18" spans="1:4" s="1" customFormat="1" ht="18.75" hidden="1" outlineLevel="1">
      <c r="A18" s="53"/>
      <c r="B18" s="16" t="s">
        <v>4</v>
      </c>
      <c r="C18" s="45"/>
      <c r="D18" s="54"/>
    </row>
    <row r="19" spans="1:4" s="1" customFormat="1" ht="18.75" hidden="1" outlineLevel="1">
      <c r="A19" s="53"/>
      <c r="B19" s="16" t="s">
        <v>4</v>
      </c>
      <c r="C19" s="45"/>
      <c r="D19" s="54"/>
    </row>
    <row r="20" spans="1:4" s="1" customFormat="1" ht="18.75" hidden="1" outlineLevel="1">
      <c r="A20" s="53"/>
      <c r="B20" s="16" t="s">
        <v>4</v>
      </c>
      <c r="C20" s="45"/>
      <c r="D20" s="54"/>
    </row>
    <row r="21" spans="1:4" s="2" customFormat="1" ht="18" customHeight="1" hidden="1" collapsed="1">
      <c r="A21" s="53"/>
      <c r="B21" s="16" t="s">
        <v>4</v>
      </c>
      <c r="C21" s="45"/>
      <c r="D21" s="54"/>
    </row>
    <row r="22" spans="1:4" s="2" customFormat="1" ht="18.75">
      <c r="A22" s="114" t="s">
        <v>53</v>
      </c>
      <c r="B22" s="16" t="s">
        <v>2</v>
      </c>
      <c r="C22" s="44">
        <f>C23+C25+C26</f>
        <v>221813</v>
      </c>
      <c r="D22" s="52">
        <f>D23+D25+D26</f>
        <v>215853.9</v>
      </c>
    </row>
    <row r="23" spans="1:4" s="2" customFormat="1" ht="24" customHeight="1">
      <c r="A23" s="115"/>
      <c r="B23" s="16" t="s">
        <v>24</v>
      </c>
      <c r="C23" s="44">
        <v>210707.1</v>
      </c>
      <c r="D23" s="77">
        <f>205248-500</f>
        <v>204748</v>
      </c>
    </row>
    <row r="24" spans="1:4" s="2" customFormat="1" ht="36" customHeight="1">
      <c r="A24" s="115"/>
      <c r="B24" s="16" t="s">
        <v>3</v>
      </c>
      <c r="C24" s="78" t="s">
        <v>67</v>
      </c>
      <c r="D24" s="52" t="s">
        <v>67</v>
      </c>
    </row>
    <row r="25" spans="1:4" s="2" customFormat="1" ht="26.25" customHeight="1">
      <c r="A25" s="115"/>
      <c r="B25" s="16" t="s">
        <v>4</v>
      </c>
      <c r="C25" s="44">
        <v>0</v>
      </c>
      <c r="D25" s="52">
        <v>0</v>
      </c>
    </row>
    <row r="26" spans="1:4" s="2" customFormat="1" ht="21.75" customHeight="1" collapsed="1">
      <c r="A26" s="116"/>
      <c r="B26" s="16" t="s">
        <v>5</v>
      </c>
      <c r="C26" s="44">
        <v>11105.9</v>
      </c>
      <c r="D26" s="77">
        <v>11105.9</v>
      </c>
    </row>
    <row r="27" spans="1:4" s="2" customFormat="1" ht="27" customHeight="1">
      <c r="A27" s="114" t="s">
        <v>17</v>
      </c>
      <c r="B27" s="16" t="s">
        <v>2</v>
      </c>
      <c r="C27" s="44">
        <f>C28+C30</f>
        <v>50451.5</v>
      </c>
      <c r="D27" s="52">
        <f>D28+D30</f>
        <v>47963.6</v>
      </c>
    </row>
    <row r="28" spans="1:4" s="2" customFormat="1" ht="24" customHeight="1" collapsed="1">
      <c r="A28" s="115"/>
      <c r="B28" s="16" t="s">
        <v>24</v>
      </c>
      <c r="C28" s="78">
        <v>47301.1</v>
      </c>
      <c r="D28" s="52">
        <v>44813.2</v>
      </c>
    </row>
    <row r="29" spans="1:4" s="2" customFormat="1" ht="38.25" customHeight="1" collapsed="1">
      <c r="A29" s="115"/>
      <c r="B29" s="16" t="s">
        <v>3</v>
      </c>
      <c r="C29" s="78" t="s">
        <v>67</v>
      </c>
      <c r="D29" s="52" t="s">
        <v>67</v>
      </c>
    </row>
    <row r="30" spans="1:4" s="2" customFormat="1" ht="24" customHeight="1" collapsed="1">
      <c r="A30" s="115"/>
      <c r="B30" s="16" t="s">
        <v>5</v>
      </c>
      <c r="C30" s="78">
        <v>3150.4</v>
      </c>
      <c r="D30" s="77">
        <v>3150.4</v>
      </c>
    </row>
    <row r="31" spans="1:4" s="2" customFormat="1" ht="28.5" customHeight="1">
      <c r="A31" s="114" t="s">
        <v>16</v>
      </c>
      <c r="B31" s="16" t="s">
        <v>2</v>
      </c>
      <c r="C31" s="80">
        <f>C32</f>
        <v>153607.1</v>
      </c>
      <c r="D31" s="77">
        <f>D32</f>
        <v>149908</v>
      </c>
    </row>
    <row r="32" spans="1:4" s="2" customFormat="1" ht="29.25" customHeight="1">
      <c r="A32" s="115"/>
      <c r="B32" s="16" t="s">
        <v>24</v>
      </c>
      <c r="C32" s="80">
        <v>153607.1</v>
      </c>
      <c r="D32" s="77">
        <f>150408-500</f>
        <v>149908</v>
      </c>
    </row>
    <row r="33" spans="1:4" s="2" customFormat="1" ht="37.5" hidden="1">
      <c r="A33" s="115"/>
      <c r="B33" s="16" t="s">
        <v>3</v>
      </c>
      <c r="C33" s="80"/>
      <c r="D33" s="52"/>
    </row>
    <row r="34" spans="1:4" s="2" customFormat="1" ht="18.75" hidden="1">
      <c r="A34" s="115"/>
      <c r="B34" s="16" t="s">
        <v>4</v>
      </c>
      <c r="C34" s="80"/>
      <c r="D34" s="52"/>
    </row>
    <row r="35" spans="1:4" s="2" customFormat="1" ht="0" customHeight="1" hidden="1" collapsed="1">
      <c r="A35" s="116"/>
      <c r="B35" s="16" t="s">
        <v>5</v>
      </c>
      <c r="C35" s="80"/>
      <c r="D35" s="52"/>
    </row>
    <row r="36" spans="1:4" s="2" customFormat="1" ht="26.25" customHeight="1">
      <c r="A36" s="114" t="s">
        <v>70</v>
      </c>
      <c r="B36" s="16" t="s">
        <v>2</v>
      </c>
      <c r="C36" s="80">
        <f>C37+C39</f>
        <v>188927</v>
      </c>
      <c r="D36" s="52">
        <f>D37+D39</f>
        <v>181928.8</v>
      </c>
    </row>
    <row r="37" spans="1:4" s="2" customFormat="1" ht="18.75" collapsed="1">
      <c r="A37" s="115"/>
      <c r="B37" s="16" t="s">
        <v>24</v>
      </c>
      <c r="C37" s="78">
        <v>188927</v>
      </c>
      <c r="D37" s="52">
        <v>181928.8</v>
      </c>
    </row>
    <row r="38" spans="1:4" s="2" customFormat="1" ht="37.5" collapsed="1">
      <c r="A38" s="115"/>
      <c r="B38" s="16" t="s">
        <v>3</v>
      </c>
      <c r="C38" s="78" t="s">
        <v>67</v>
      </c>
      <c r="D38" s="52" t="s">
        <v>67</v>
      </c>
    </row>
    <row r="39" spans="1:4" s="2" customFormat="1" ht="18.75" collapsed="1">
      <c r="A39" s="115"/>
      <c r="B39" s="16" t="s">
        <v>5</v>
      </c>
      <c r="C39" s="44">
        <v>0</v>
      </c>
      <c r="D39" s="52">
        <v>0</v>
      </c>
    </row>
    <row r="40" spans="1:4" s="2" customFormat="1" ht="19.5" customHeight="1">
      <c r="A40" s="114" t="s">
        <v>15</v>
      </c>
      <c r="B40" s="16" t="s">
        <v>2</v>
      </c>
      <c r="C40" s="44">
        <f>C41</f>
        <v>2669.5</v>
      </c>
      <c r="D40" s="52">
        <f>D41</f>
        <v>2669.5</v>
      </c>
    </row>
    <row r="41" spans="1:4" ht="18.75">
      <c r="A41" s="115"/>
      <c r="B41" s="16" t="s">
        <v>24</v>
      </c>
      <c r="C41" s="44">
        <v>2669.5</v>
      </c>
      <c r="D41" s="52">
        <v>2669.5</v>
      </c>
    </row>
    <row r="42" spans="1:4" ht="18.75">
      <c r="A42" s="114" t="s">
        <v>22</v>
      </c>
      <c r="B42" s="16" t="s">
        <v>2</v>
      </c>
      <c r="C42" s="44">
        <f>C43</f>
        <v>1000</v>
      </c>
      <c r="D42" s="52">
        <f>D43</f>
        <v>1000</v>
      </c>
    </row>
    <row r="43" spans="1:4" ht="58.5" customHeight="1">
      <c r="A43" s="115"/>
      <c r="B43" s="16" t="s">
        <v>24</v>
      </c>
      <c r="C43" s="44">
        <v>1000</v>
      </c>
      <c r="D43" s="52">
        <v>1000</v>
      </c>
    </row>
    <row r="44" spans="1:4" ht="37.5" hidden="1">
      <c r="A44" s="115"/>
      <c r="B44" s="16" t="s">
        <v>3</v>
      </c>
      <c r="C44" s="44"/>
      <c r="D44" s="52"/>
    </row>
    <row r="45" spans="1:4" ht="18.75" hidden="1">
      <c r="A45" s="115"/>
      <c r="B45" s="16" t="s">
        <v>4</v>
      </c>
      <c r="C45" s="44"/>
      <c r="D45" s="52"/>
    </row>
    <row r="46" spans="1:4" ht="19.5" hidden="1" thickBot="1">
      <c r="A46" s="117"/>
      <c r="B46" s="55" t="s">
        <v>5</v>
      </c>
      <c r="C46" s="56"/>
      <c r="D46" s="57"/>
    </row>
    <row r="47" spans="1:4" ht="18.75" hidden="1">
      <c r="A47" s="118" t="s">
        <v>57</v>
      </c>
      <c r="B47" s="16" t="s">
        <v>2</v>
      </c>
      <c r="C47" s="44">
        <f>C48+C50+C51</f>
        <v>0</v>
      </c>
      <c r="D47" s="52">
        <v>0</v>
      </c>
    </row>
    <row r="48" spans="1:4" ht="18.75" hidden="1">
      <c r="A48" s="115"/>
      <c r="B48" s="16" t="s">
        <v>24</v>
      </c>
      <c r="C48" s="44"/>
      <c r="D48" s="52">
        <v>0</v>
      </c>
    </row>
    <row r="49" spans="1:4" ht="37.5" hidden="1">
      <c r="A49" s="115"/>
      <c r="B49" s="16" t="s">
        <v>3</v>
      </c>
      <c r="C49" s="44" t="s">
        <v>67</v>
      </c>
      <c r="D49" s="52">
        <v>0</v>
      </c>
    </row>
    <row r="50" spans="1:4" ht="18" customHeight="1" hidden="1">
      <c r="A50" s="115"/>
      <c r="B50" s="16" t="s">
        <v>4</v>
      </c>
      <c r="C50" s="44">
        <v>0</v>
      </c>
      <c r="D50" s="52">
        <v>0</v>
      </c>
    </row>
    <row r="51" spans="1:4" ht="96.75" customHeight="1" hidden="1" thickBot="1">
      <c r="A51" s="116"/>
      <c r="B51" s="55" t="s">
        <v>5</v>
      </c>
      <c r="C51" s="56">
        <v>0</v>
      </c>
      <c r="D51" s="57">
        <v>0</v>
      </c>
    </row>
    <row r="52" spans="1:4" ht="18.75">
      <c r="A52" s="114" t="s">
        <v>68</v>
      </c>
      <c r="B52" s="16" t="s">
        <v>2</v>
      </c>
      <c r="C52" s="78">
        <f>C53+C56</f>
        <v>1187</v>
      </c>
      <c r="D52" s="77">
        <f>D53+D56</f>
        <v>1187</v>
      </c>
    </row>
    <row r="53" spans="1:4" ht="48" customHeight="1">
      <c r="A53" s="115"/>
      <c r="B53" s="16" t="s">
        <v>24</v>
      </c>
      <c r="C53" s="78">
        <v>1187</v>
      </c>
      <c r="D53" s="52">
        <v>1187</v>
      </c>
    </row>
    <row r="54" spans="1:4" ht="37.5" hidden="1">
      <c r="A54" s="115"/>
      <c r="B54" s="16" t="s">
        <v>3</v>
      </c>
      <c r="C54" s="78"/>
      <c r="D54" s="52"/>
    </row>
    <row r="55" spans="1:4" ht="18.75" hidden="1">
      <c r="A55" s="115"/>
      <c r="B55" s="16" t="s">
        <v>4</v>
      </c>
      <c r="C55" s="78"/>
      <c r="D55" s="52"/>
    </row>
    <row r="56" spans="1:4" ht="27.75" customHeight="1" thickBot="1">
      <c r="A56" s="117"/>
      <c r="B56" s="55" t="s">
        <v>5</v>
      </c>
      <c r="C56" s="79">
        <v>0</v>
      </c>
      <c r="D56" s="57">
        <v>0</v>
      </c>
    </row>
    <row r="57" spans="1:4" ht="18" customHeight="1" hidden="1">
      <c r="A57" s="114" t="s">
        <v>56</v>
      </c>
      <c r="B57" s="16" t="s">
        <v>2</v>
      </c>
      <c r="C57" s="78">
        <f>C58+C60+C61</f>
        <v>0</v>
      </c>
      <c r="D57" s="52">
        <v>0</v>
      </c>
    </row>
    <row r="58" spans="1:4" ht="12.75" customHeight="1" hidden="1">
      <c r="A58" s="115"/>
      <c r="B58" s="16" t="s">
        <v>24</v>
      </c>
      <c r="C58" s="78">
        <v>0</v>
      </c>
      <c r="D58" s="52">
        <v>0</v>
      </c>
    </row>
    <row r="59" spans="1:4" ht="15.75" customHeight="1" hidden="1">
      <c r="A59" s="115"/>
      <c r="B59" s="16" t="s">
        <v>3</v>
      </c>
      <c r="C59" s="78" t="s">
        <v>67</v>
      </c>
      <c r="D59" s="52">
        <v>0</v>
      </c>
    </row>
    <row r="60" spans="1:4" ht="21.75" customHeight="1" hidden="1">
      <c r="A60" s="115"/>
      <c r="B60" s="16" t="s">
        <v>4</v>
      </c>
      <c r="C60" s="78">
        <v>0</v>
      </c>
      <c r="D60" s="52">
        <v>0</v>
      </c>
    </row>
    <row r="61" spans="1:4" ht="12" customHeight="1" hidden="1" thickBot="1">
      <c r="A61" s="117"/>
      <c r="B61" s="55" t="s">
        <v>5</v>
      </c>
      <c r="C61" s="79">
        <v>0</v>
      </c>
      <c r="D61" s="57">
        <v>0</v>
      </c>
    </row>
    <row r="62" spans="1:4" ht="18.75" hidden="1">
      <c r="A62" s="114" t="s">
        <v>60</v>
      </c>
      <c r="B62" s="16" t="s">
        <v>2</v>
      </c>
      <c r="C62" s="78">
        <f>C63+C65+C66</f>
        <v>0</v>
      </c>
      <c r="D62" s="52"/>
    </row>
    <row r="63" spans="1:4" ht="18.75" hidden="1">
      <c r="A63" s="115"/>
      <c r="B63" s="16" t="s">
        <v>24</v>
      </c>
      <c r="C63" s="44"/>
      <c r="D63" s="52"/>
    </row>
    <row r="64" spans="1:4" ht="37.5" hidden="1">
      <c r="A64" s="115"/>
      <c r="B64" s="16" t="s">
        <v>3</v>
      </c>
      <c r="C64" s="44" t="s">
        <v>67</v>
      </c>
      <c r="D64" s="52"/>
    </row>
    <row r="65" spans="1:4" ht="18.75" hidden="1">
      <c r="A65" s="115"/>
      <c r="B65" s="16" t="s">
        <v>4</v>
      </c>
      <c r="C65" s="44"/>
      <c r="D65" s="52"/>
    </row>
    <row r="66" spans="1:4" ht="19.5" hidden="1" thickBot="1">
      <c r="A66" s="117"/>
      <c r="B66" s="55" t="s">
        <v>5</v>
      </c>
      <c r="C66" s="56"/>
      <c r="D66" s="57"/>
    </row>
    <row r="67" spans="1:4" ht="18.75">
      <c r="A67" s="114" t="s">
        <v>71</v>
      </c>
      <c r="B67" s="16" t="s">
        <v>2</v>
      </c>
      <c r="C67" s="78">
        <f>C68+C70+C71</f>
        <v>114.4</v>
      </c>
      <c r="D67" s="77">
        <f>D68+D70+D71</f>
        <v>114.3</v>
      </c>
    </row>
    <row r="68" spans="1:4" ht="18" customHeight="1">
      <c r="A68" s="115"/>
      <c r="B68" s="16" t="s">
        <v>24</v>
      </c>
      <c r="C68" s="44">
        <v>0</v>
      </c>
      <c r="D68" s="52">
        <v>0</v>
      </c>
    </row>
    <row r="69" spans="1:4" ht="35.25" customHeight="1">
      <c r="A69" s="115"/>
      <c r="B69" s="16" t="s">
        <v>3</v>
      </c>
      <c r="C69" s="44" t="s">
        <v>67</v>
      </c>
      <c r="D69" s="52" t="s">
        <v>67</v>
      </c>
    </row>
    <row r="70" spans="1:4" ht="22.5" customHeight="1">
      <c r="A70" s="115"/>
      <c r="B70" s="16" t="s">
        <v>4</v>
      </c>
      <c r="C70" s="44">
        <v>0</v>
      </c>
      <c r="D70" s="52">
        <v>0</v>
      </c>
    </row>
    <row r="71" spans="1:4" ht="17.25" customHeight="1" thickBot="1">
      <c r="A71" s="117"/>
      <c r="B71" s="55" t="s">
        <v>5</v>
      </c>
      <c r="C71" s="56">
        <v>114.4</v>
      </c>
      <c r="D71" s="57">
        <v>114.3</v>
      </c>
    </row>
    <row r="72" spans="1:4" ht="18.75">
      <c r="A72" s="114" t="s">
        <v>69</v>
      </c>
      <c r="B72" s="16" t="s">
        <v>2</v>
      </c>
      <c r="C72" s="44">
        <f>C73+C75+C76</f>
        <v>303060.6</v>
      </c>
      <c r="D72" s="77">
        <f>D73+D75+D76</f>
        <v>303060.6</v>
      </c>
    </row>
    <row r="73" spans="1:4" ht="18.75">
      <c r="A73" s="115"/>
      <c r="B73" s="16" t="s">
        <v>24</v>
      </c>
      <c r="C73" s="44">
        <v>30000</v>
      </c>
      <c r="D73" s="52">
        <v>30000</v>
      </c>
    </row>
    <row r="74" spans="1:4" ht="37.5">
      <c r="A74" s="115"/>
      <c r="B74" s="16" t="s">
        <v>3</v>
      </c>
      <c r="C74" s="44" t="s">
        <v>67</v>
      </c>
      <c r="D74" s="52" t="s">
        <v>67</v>
      </c>
    </row>
    <row r="75" spans="1:4" ht="18.75">
      <c r="A75" s="115"/>
      <c r="B75" s="16" t="s">
        <v>4</v>
      </c>
      <c r="C75" s="44">
        <v>264868.8</v>
      </c>
      <c r="D75" s="52">
        <v>264868.8</v>
      </c>
    </row>
    <row r="76" spans="1:4" ht="21" customHeight="1" thickBot="1">
      <c r="A76" s="117"/>
      <c r="B76" s="55" t="s">
        <v>5</v>
      </c>
      <c r="C76" s="56">
        <v>8191.8</v>
      </c>
      <c r="D76" s="57">
        <v>8191.8</v>
      </c>
    </row>
    <row r="77" spans="3:4" ht="15">
      <c r="C77" s="36">
        <f>C9-'[4]по классификациям'!K6</f>
        <v>442601</v>
      </c>
      <c r="D77" s="36" t="e">
        <f>D9-#REF!</f>
        <v>#REF!</v>
      </c>
    </row>
    <row r="79" spans="1:4" ht="18.75">
      <c r="A79" s="18" t="s">
        <v>43</v>
      </c>
      <c r="C79" s="5"/>
      <c r="D79" s="67"/>
    </row>
    <row r="80" spans="1:4" ht="18.75">
      <c r="A80" s="3" t="s">
        <v>18</v>
      </c>
      <c r="C80" s="23"/>
      <c r="D80" s="24"/>
    </row>
    <row r="81" spans="1:4" ht="18.75">
      <c r="A81" s="3" t="s">
        <v>19</v>
      </c>
      <c r="C81" s="5"/>
      <c r="D81" s="24" t="s">
        <v>44</v>
      </c>
    </row>
    <row r="82" spans="3:4" ht="18.75">
      <c r="C82" s="5"/>
      <c r="D82" s="24"/>
    </row>
    <row r="83" spans="1:3" ht="18.75">
      <c r="A83" s="3" t="s">
        <v>45</v>
      </c>
      <c r="C83" s="23"/>
    </row>
    <row r="84" spans="1:4" ht="18.75">
      <c r="A84" s="3" t="s">
        <v>46</v>
      </c>
      <c r="C84" s="23"/>
      <c r="D84" s="24" t="s">
        <v>47</v>
      </c>
    </row>
    <row r="85" ht="15">
      <c r="A85" s="25"/>
    </row>
    <row r="86" spans="1:4" ht="15">
      <c r="A86" s="4" t="s">
        <v>61</v>
      </c>
      <c r="C86" s="5"/>
      <c r="D86" s="5"/>
    </row>
    <row r="87" spans="1:4" ht="15">
      <c r="A87" s="4" t="s">
        <v>48</v>
      </c>
      <c r="C87" s="5"/>
      <c r="D87" s="5"/>
    </row>
    <row r="90" spans="3:4" ht="15" hidden="1">
      <c r="C90" s="58" t="e">
        <f>C9-#REF!/1000</f>
        <v>#REF!</v>
      </c>
      <c r="D90" s="58" t="e">
        <f>D9-#REF!/1000</f>
        <v>#REF!</v>
      </c>
    </row>
    <row r="91" spans="3:4" ht="15" hidden="1">
      <c r="C91" s="58">
        <f>C23+C30+C32+C39+C41+C43-C10</f>
        <v>-264264.70000000007</v>
      </c>
      <c r="D91" s="58">
        <f>D23+D30+D32+D39+D41+D43-D10</f>
        <v>-254778.59999999998</v>
      </c>
    </row>
    <row r="92" spans="3:4" ht="15" hidden="1">
      <c r="C92" s="58">
        <f>C45+C34+C25-C12</f>
        <v>-264868.8</v>
      </c>
      <c r="D92" s="58">
        <f>D45+D34+D25-D12</f>
        <v>-264868.8</v>
      </c>
    </row>
    <row r="93" spans="3:4" ht="15" hidden="1">
      <c r="C93" s="58">
        <f>C13-C26-C35-C46</f>
        <v>11456.6</v>
      </c>
      <c r="D93" s="58">
        <f>D13-D26-D35-D46</f>
        <v>11456.499999999998</v>
      </c>
    </row>
  </sheetData>
  <sheetProtection/>
  <mergeCells count="18">
    <mergeCell ref="A72:A76"/>
    <mergeCell ref="A42:A46"/>
    <mergeCell ref="A47:A51"/>
    <mergeCell ref="A52:A56"/>
    <mergeCell ref="A57:A61"/>
    <mergeCell ref="A62:A66"/>
    <mergeCell ref="A67:A71"/>
    <mergeCell ref="A9:A14"/>
    <mergeCell ref="A22:A26"/>
    <mergeCell ref="A27:A30"/>
    <mergeCell ref="A31:A35"/>
    <mergeCell ref="A36:A39"/>
    <mergeCell ref="A40:A41"/>
    <mergeCell ref="A3:D3"/>
    <mergeCell ref="A4:D4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2021-05-13T02:33:21Z</dcterms:modified>
  <cp:category/>
  <cp:version/>
  <cp:contentType/>
  <cp:contentStatus/>
</cp:coreProperties>
</file>