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ultura10c\Share$\Б 2022\Муниципальные программы 2022 год\Культура\"/>
    </mc:Choice>
  </mc:AlternateContent>
  <bookViews>
    <workbookView xWindow="360" yWindow="105" windowWidth="15480" windowHeight="9975" activeTab="1"/>
  </bookViews>
  <sheets>
    <sheet name="Приложение № 1" sheetId="4" r:id="rId1"/>
    <sheet name="Приложение № 2" sheetId="1" r:id="rId2"/>
  </sheets>
  <definedNames>
    <definedName name="_xlnm.Print_Titles" localSheetId="1">'Приложение № 2'!$7:$10</definedName>
    <definedName name="_xlnm.Print_Area" localSheetId="1">'Приложение № 2'!$A$1:$E$192</definedName>
  </definedNames>
  <calcPr calcId="152511"/>
</workbook>
</file>

<file path=xl/calcChain.xml><?xml version="1.0" encoding="utf-8"?>
<calcChain xmlns="http://schemas.openxmlformats.org/spreadsheetml/2006/main">
  <c r="L72" i="4" l="1"/>
  <c r="O57" i="4" l="1"/>
  <c r="O50" i="4"/>
  <c r="L58" i="4"/>
  <c r="J58" i="4"/>
  <c r="C178" i="1" l="1"/>
  <c r="E180" i="1"/>
  <c r="O34" i="4" l="1"/>
  <c r="H36" i="4"/>
  <c r="K70" i="4"/>
  <c r="J68" i="4"/>
  <c r="L68" i="4" s="1"/>
  <c r="O68" i="4" s="1"/>
  <c r="J67" i="4"/>
  <c r="L67" i="4" s="1"/>
  <c r="O67" i="4" s="1"/>
  <c r="J66" i="4"/>
  <c r="L66" i="4" s="1"/>
  <c r="O66" i="4" s="1"/>
  <c r="J65" i="4"/>
  <c r="L60" i="4"/>
  <c r="J22" i="4"/>
  <c r="J49" i="4"/>
  <c r="L24" i="4"/>
  <c r="L65" i="4" l="1"/>
  <c r="O65" i="4" s="1"/>
  <c r="H44" i="4"/>
  <c r="H13" i="4" l="1"/>
  <c r="H48" i="4" l="1"/>
  <c r="J48" i="4" s="1"/>
  <c r="H39" i="4"/>
  <c r="H32" i="4"/>
  <c r="H26" i="4"/>
  <c r="D14" i="1" l="1"/>
  <c r="C14" i="1"/>
  <c r="C12" i="1"/>
  <c r="D154" i="1"/>
  <c r="D150" i="1" s="1"/>
  <c r="C154" i="1"/>
  <c r="C15" i="1" s="1"/>
  <c r="D153" i="1"/>
  <c r="C153" i="1"/>
  <c r="D151" i="1"/>
  <c r="C151" i="1"/>
  <c r="D155" i="1"/>
  <c r="H156" i="1" s="1"/>
  <c r="D170" i="1"/>
  <c r="H172" i="1" s="1"/>
  <c r="C170" i="1"/>
  <c r="D165" i="1"/>
  <c r="H167" i="1" s="1"/>
  <c r="C165" i="1"/>
  <c r="D160" i="1"/>
  <c r="H161" i="1" s="1"/>
  <c r="C160" i="1"/>
  <c r="C155" i="1"/>
  <c r="C150" i="1"/>
  <c r="C126" i="1"/>
  <c r="E171" i="1"/>
  <c r="E166" i="1"/>
  <c r="E161" i="1"/>
  <c r="H157" i="1"/>
  <c r="D130" i="1"/>
  <c r="C130" i="1"/>
  <c r="D127" i="1"/>
  <c r="C127" i="1"/>
  <c r="D15" i="1" l="1"/>
  <c r="D126" i="1"/>
  <c r="H170" i="1"/>
  <c r="H171" i="1"/>
  <c r="E170" i="1"/>
  <c r="H165" i="1"/>
  <c r="H166" i="1"/>
  <c r="E151" i="1"/>
  <c r="E165" i="1"/>
  <c r="E160" i="1"/>
  <c r="H162" i="1"/>
  <c r="H160" i="1"/>
  <c r="H155" i="1"/>
  <c r="H152" i="1"/>
  <c r="D18" i="1"/>
  <c r="D12" i="1" s="1"/>
  <c r="D76" i="1"/>
  <c r="C116" i="1"/>
  <c r="H151" i="1" l="1"/>
  <c r="H150" i="1"/>
  <c r="E150" i="1"/>
  <c r="N77" i="4"/>
  <c r="D21" i="1" l="1"/>
  <c r="I6" i="4" l="1"/>
  <c r="H109" i="1" l="1"/>
  <c r="H110" i="1" s="1"/>
  <c r="E149" i="1" l="1"/>
  <c r="E146" i="1"/>
  <c r="E143" i="1"/>
  <c r="E138" i="1"/>
  <c r="E137" i="1"/>
  <c r="E136" i="1"/>
  <c r="E131" i="1"/>
  <c r="E105" i="1"/>
  <c r="E102" i="1"/>
  <c r="E82" i="1"/>
  <c r="E70" i="1"/>
  <c r="E69" i="1"/>
  <c r="E67" i="1"/>
  <c r="E61" i="1"/>
  <c r="E55" i="1"/>
  <c r="E53" i="1"/>
  <c r="E52" i="1"/>
  <c r="E51" i="1"/>
  <c r="E50" i="1"/>
  <c r="E49" i="1"/>
  <c r="E48" i="1"/>
  <c r="E46" i="1"/>
  <c r="E45" i="1"/>
  <c r="E44" i="1"/>
  <c r="E43" i="1"/>
  <c r="E42" i="1"/>
  <c r="E40" i="1"/>
  <c r="E39" i="1"/>
  <c r="E38" i="1"/>
  <c r="E37" i="1"/>
  <c r="E36" i="1"/>
  <c r="E30" i="1"/>
  <c r="E28" i="1"/>
  <c r="E27" i="1"/>
  <c r="E24" i="1"/>
  <c r="E22" i="1"/>
  <c r="E16" i="1"/>
  <c r="E65" i="1"/>
  <c r="E64" i="1"/>
  <c r="E63" i="1"/>
  <c r="E62" i="1"/>
  <c r="J64" i="4" l="1"/>
  <c r="J39" i="4"/>
  <c r="L39" i="4" s="1"/>
  <c r="J26" i="4"/>
  <c r="D20" i="1" l="1"/>
  <c r="H127" i="1" l="1"/>
  <c r="D17" i="1"/>
  <c r="H19" i="1" s="1"/>
  <c r="H126" i="1"/>
  <c r="H128" i="1" l="1"/>
  <c r="H18" i="1"/>
  <c r="H17" i="1"/>
  <c r="L62" i="4" l="1"/>
  <c r="O62" i="4" s="1"/>
  <c r="L61" i="4"/>
  <c r="O61" i="4" s="1"/>
  <c r="O60" i="4"/>
  <c r="L59" i="4"/>
  <c r="O59" i="4" s="1"/>
  <c r="L57" i="4"/>
  <c r="L56" i="4"/>
  <c r="O56" i="4" s="1"/>
  <c r="J12" i="4"/>
  <c r="L12" i="4" s="1"/>
  <c r="J28" i="4"/>
  <c r="L28" i="4" s="1"/>
  <c r="C21" i="1"/>
  <c r="E21" i="1" s="1"/>
  <c r="C23" i="1"/>
  <c r="C20" i="1"/>
  <c r="C18" i="1"/>
  <c r="E18" i="1" l="1"/>
  <c r="C17" i="1"/>
  <c r="E17" i="1" s="1"/>
  <c r="E20" i="1"/>
  <c r="H21" i="1"/>
  <c r="D121" i="1"/>
  <c r="C121" i="1"/>
  <c r="D116" i="1" l="1"/>
  <c r="D106" i="1"/>
  <c r="C106" i="1"/>
  <c r="D101" i="1"/>
  <c r="C101" i="1"/>
  <c r="D96" i="1"/>
  <c r="C96" i="1"/>
  <c r="E101" i="1" l="1"/>
  <c r="E148" i="1"/>
  <c r="D145" i="1"/>
  <c r="C145" i="1"/>
  <c r="D139" i="1"/>
  <c r="C139" i="1"/>
  <c r="D132" i="1"/>
  <c r="C132" i="1"/>
  <c r="D111" i="1"/>
  <c r="C111" i="1"/>
  <c r="D91" i="1"/>
  <c r="C91" i="1"/>
  <c r="D86" i="1"/>
  <c r="C86" i="1"/>
  <c r="D81" i="1"/>
  <c r="C81" i="1"/>
  <c r="C76" i="1"/>
  <c r="D71" i="1"/>
  <c r="C71" i="1"/>
  <c r="D66" i="1"/>
  <c r="C66" i="1"/>
  <c r="I60" i="1"/>
  <c r="D60" i="1"/>
  <c r="E60" i="1" s="1"/>
  <c r="C60" i="1"/>
  <c r="E59" i="1"/>
  <c r="D54" i="1"/>
  <c r="C54" i="1"/>
  <c r="D47" i="1"/>
  <c r="C47" i="1"/>
  <c r="D41" i="1"/>
  <c r="C41" i="1"/>
  <c r="D35" i="1"/>
  <c r="C35" i="1"/>
  <c r="E34" i="1"/>
  <c r="D29" i="1"/>
  <c r="E29" i="1" s="1"/>
  <c r="C29" i="1"/>
  <c r="D23" i="1"/>
  <c r="E23" i="1" s="1"/>
  <c r="L19" i="1"/>
  <c r="K19" i="1"/>
  <c r="E14" i="1"/>
  <c r="E81" i="1" l="1"/>
  <c r="E132" i="1"/>
  <c r="E139" i="1"/>
  <c r="E145" i="1"/>
  <c r="E15" i="1"/>
  <c r="E130" i="1"/>
  <c r="E35" i="1"/>
  <c r="E41" i="1"/>
  <c r="E47" i="1"/>
  <c r="H55" i="1"/>
  <c r="E54" i="1"/>
  <c r="E66" i="1"/>
  <c r="E126" i="1"/>
  <c r="E127" i="1"/>
  <c r="E12" i="1"/>
  <c r="H56" i="1"/>
  <c r="D11" i="1"/>
  <c r="K13" i="1"/>
  <c r="C11" i="1" l="1"/>
  <c r="E11" i="1" s="1"/>
  <c r="H11" i="1"/>
  <c r="H13" i="1"/>
  <c r="H12" i="1"/>
  <c r="I9" i="1"/>
  <c r="L13" i="1"/>
  <c r="V16" i="4" l="1"/>
  <c r="J63" i="4" l="1"/>
  <c r="L63" i="4" s="1"/>
  <c r="J55" i="4"/>
  <c r="L49" i="4"/>
  <c r="O49" i="4" s="1"/>
  <c r="J46" i="4"/>
  <c r="J45" i="4"/>
  <c r="J44" i="4"/>
  <c r="J43" i="4"/>
  <c r="J42" i="4"/>
  <c r="J41" i="4"/>
  <c r="J40" i="4"/>
  <c r="J38" i="4"/>
  <c r="J37" i="4"/>
  <c r="J36" i="4"/>
  <c r="L36" i="4" s="1"/>
  <c r="J35" i="4"/>
  <c r="J34" i="4"/>
  <c r="J33" i="4"/>
  <c r="J31" i="4"/>
  <c r="J30" i="4"/>
  <c r="J29" i="4"/>
  <c r="J27" i="4"/>
  <c r="J25" i="4"/>
  <c r="J23" i="4"/>
  <c r="J21" i="4"/>
  <c r="J20" i="4"/>
  <c r="J18" i="4"/>
  <c r="J17" i="4"/>
  <c r="J16" i="4"/>
  <c r="J14" i="4"/>
  <c r="J13" i="4"/>
  <c r="L19" i="4"/>
  <c r="R11" i="4"/>
  <c r="Q11" i="4"/>
  <c r="G32" i="4"/>
  <c r="J32" i="4" l="1"/>
  <c r="L54" i="4" l="1"/>
  <c r="O54" i="4" s="1"/>
  <c r="L53" i="4"/>
  <c r="O53" i="4" s="1"/>
  <c r="L47" i="4" l="1"/>
  <c r="L32" i="4"/>
  <c r="L55" i="4"/>
  <c r="O55" i="4" s="1"/>
  <c r="L52" i="4"/>
  <c r="L51" i="4"/>
  <c r="L50" i="4"/>
  <c r="L70" i="4" s="1"/>
  <c r="L48" i="4"/>
  <c r="O48" i="4" s="1"/>
  <c r="O70" i="4" l="1"/>
  <c r="L43" i="4"/>
  <c r="F99" i="4" l="1"/>
  <c r="L22" i="4" l="1"/>
  <c r="L34" i="4" l="1"/>
  <c r="L21" i="4"/>
  <c r="L20" i="4"/>
  <c r="L23" i="4" l="1"/>
  <c r="L64" i="4"/>
  <c r="O63" i="4"/>
  <c r="L46" i="4"/>
  <c r="O46" i="4" s="1"/>
  <c r="L45" i="4"/>
  <c r="L44" i="4"/>
  <c r="O44" i="4" s="1"/>
  <c r="L42" i="4"/>
  <c r="L41" i="4"/>
  <c r="O41" i="4" s="1"/>
  <c r="L40" i="4"/>
  <c r="L38" i="4"/>
  <c r="O38" i="4" s="1"/>
  <c r="L37" i="4"/>
  <c r="L35" i="4"/>
  <c r="L33" i="4"/>
  <c r="L31" i="4"/>
  <c r="L30" i="4"/>
  <c r="L29" i="4"/>
  <c r="O29" i="4" s="1"/>
  <c r="L27" i="4"/>
  <c r="L26" i="4"/>
  <c r="L25" i="4"/>
  <c r="L18" i="4"/>
  <c r="L17" i="4"/>
  <c r="L16" i="4"/>
  <c r="L14" i="4"/>
  <c r="L13" i="4"/>
  <c r="O12" i="4" s="1"/>
  <c r="O21" i="4" l="1"/>
  <c r="M70" i="4"/>
  <c r="Q75" i="4" s="1"/>
  <c r="O64" i="4"/>
</calcChain>
</file>

<file path=xl/comments1.xml><?xml version="1.0" encoding="utf-8"?>
<comments xmlns="http://schemas.openxmlformats.org/spreadsheetml/2006/main">
  <authors>
    <author>Kultura13</author>
  </authors>
  <commentList>
    <comment ref="O70" authorId="0" shapeId="0">
      <text>
        <r>
          <rPr>
            <b/>
            <sz val="9"/>
            <color indexed="81"/>
            <rFont val="Tahoma"/>
            <family val="2"/>
            <charset val="204"/>
          </rPr>
          <t>Kultura13:</t>
        </r>
        <r>
          <rPr>
            <sz val="9"/>
            <color indexed="81"/>
            <rFont val="Tahoma"/>
            <family val="2"/>
            <charset val="204"/>
          </rPr>
          <t xml:space="preserve">
18+1, так как засрабов 2, а они идут одной формулой
</t>
        </r>
      </text>
    </comment>
  </commentList>
</comments>
</file>

<file path=xl/sharedStrings.xml><?xml version="1.0" encoding="utf-8"?>
<sst xmlns="http://schemas.openxmlformats.org/spreadsheetml/2006/main" count="603" uniqueCount="262">
  <si>
    <t xml:space="preserve">Наименование муниципальной программы, подпрограммы, мероприятия </t>
  </si>
  <si>
    <t>Источник финансирования</t>
  </si>
  <si>
    <t>Муниципальная программа «Культура города Кемерово на 2014 – 2016 годы»</t>
  </si>
  <si>
    <t>Всего</t>
  </si>
  <si>
    <t>Иные не запрещенные законодательством источники:</t>
  </si>
  <si>
    <t>Федеральный бюджет</t>
  </si>
  <si>
    <t>Областной бюджет</t>
  </si>
  <si>
    <t>Средства юридических и физических лиц</t>
  </si>
  <si>
    <t>1.2. Мероприятие «Обеспечение деятельности МАУ «Музей-заповедник «Красная Горка»</t>
  </si>
  <si>
    <t>1.3. Мероприятие «Обеспечение деятельности МАУК «Муниципальная информационно-библиотечная система»</t>
  </si>
  <si>
    <t>1.4. Мероприятие «Обеспечение деятельности МАУК «Театр для детей и молодежи»</t>
  </si>
  <si>
    <t>1.5. Мероприятие «Обеспечение деятельности учреждений дополнительного образования в сфере культуры»</t>
  </si>
  <si>
    <t xml:space="preserve">Подпрограмма 2. «Социальные гарантии в системе культуры» </t>
  </si>
  <si>
    <t>2.1. Мероприятие «Социальная и адресная поддержка участников образовательных учреждений дополнительного образования в сфере культуры»</t>
  </si>
  <si>
    <t>Подпрограмма 1. «Функционирование муниципальных учреждений культуры»</t>
  </si>
  <si>
    <t>1.6. Мероприятие  «Улучшение материально-технической базы учреждений культуры и образовательных учреждений культуры, пополнение библиотечных и музейных фондов»</t>
  </si>
  <si>
    <t>Наименование муниципальной программы, мероприятия</t>
  </si>
  <si>
    <t>Наименование целевого показателя (индикатора)</t>
  </si>
  <si>
    <t>Соотношение средней заработной платы работников учреждений культуры и средней заработной плате в городе Кемерово</t>
  </si>
  <si>
    <t>%</t>
  </si>
  <si>
    <t>ед.</t>
  </si>
  <si>
    <t>клубами и учреждениями клубного типа</t>
  </si>
  <si>
    <t>библиотеками</t>
  </si>
  <si>
    <t>парками культуры и отдыха</t>
  </si>
  <si>
    <t>1.1. Мероприятие  «Обеспечение деятельности учреждений досугового типа и парка»</t>
  </si>
  <si>
    <t>чел.</t>
  </si>
  <si>
    <t>1.2.Мероприятие «Обеспечение деятельности МАУ «Музей-заповедник «Красная Горка»</t>
  </si>
  <si>
    <t>Количество посещений пользователей муниципальных библиотек</t>
  </si>
  <si>
    <t>Численность учащихся школ культуры</t>
  </si>
  <si>
    <t>Количество закупленного оборудования</t>
  </si>
  <si>
    <t>Количество экземпляров новых поступлений в библиотечные фонды общедоступных библиотек на 1 000 человек населения</t>
  </si>
  <si>
    <t>1.7. Мероприятие «Обеспечение деятельности централизованной бухгалтерии, ока-зывающей услуги муниципальным образовательным учреждениям»</t>
  </si>
  <si>
    <t xml:space="preserve">Количество обслуживаемых учреждений, подведомственных управлению </t>
  </si>
  <si>
    <t xml:space="preserve">ед. </t>
  </si>
  <si>
    <t>Подпрограмма 2. «Социальные гарантии в системе культуры»</t>
  </si>
  <si>
    <t>2.1. Мероприятие «Социальная и адресная поддерж-ка участников образовательных учреждений дополнительного образования в сфере культуры»</t>
  </si>
  <si>
    <t>Значение целевого показателя (индикатора)</t>
  </si>
  <si>
    <t>план</t>
  </si>
  <si>
    <t xml:space="preserve">факт </t>
  </si>
  <si>
    <t>Количество экспонатов музея-заповедника «Красная горка» (в основном фонде)</t>
  </si>
  <si>
    <t>Обоснование отклонений значений целевого показателя (индикатора) на конец отчетного года (при наличии)</t>
  </si>
  <si>
    <t>Ответственный исполнитель (координатор) программы:</t>
  </si>
  <si>
    <t xml:space="preserve">Начальник управления культуры, спорта </t>
  </si>
  <si>
    <t>и молодежной политики администрации города Кемерово</t>
  </si>
  <si>
    <t>Исп. Матыцина Е.Ю.</t>
  </si>
  <si>
    <t>тел. 75-28-56  23-12</t>
  </si>
  <si>
    <t>муниципальной программы</t>
  </si>
  <si>
    <t>Показатель выполнен</t>
  </si>
  <si>
    <t xml:space="preserve">Показатель выполнен </t>
  </si>
  <si>
    <t>Приложение № 1</t>
  </si>
  <si>
    <t>Подпрограмма 1.  «Функционирование муниципальных учреждений культуры»</t>
  </si>
  <si>
    <t xml:space="preserve">Отчет о достижении значений целевых показателей (индикаторов) </t>
  </si>
  <si>
    <t>Количество детей привлекаемых к участию в творческих мероприятиях</t>
  </si>
  <si>
    <t>Приложение № 2</t>
  </si>
  <si>
    <t>2.3. Мероприятие  «Ежемесячные выплаты стимулирующего характера работникам муниципальных библиотек, муниципальных музеев и муниципальных культурно-досуговых учреждений»</t>
  </si>
  <si>
    <t>из них количество мероприятий, направленных на развитие национальных культур</t>
  </si>
  <si>
    <t xml:space="preserve"> 2.3. Мероприятие «Ежемесячные вып-латы стимулирую-щего характера работникам муници-пальных библиотек, муниципальных му-зеев и муниципаль-ных культурно-досуговых учреждений»</t>
  </si>
  <si>
    <t>1.</t>
  </si>
  <si>
    <t>2.</t>
  </si>
  <si>
    <t>3.</t>
  </si>
  <si>
    <t>4.</t>
  </si>
  <si>
    <t>4.1.</t>
  </si>
  <si>
    <t>4.2.</t>
  </si>
  <si>
    <t>4.3.</t>
  </si>
  <si>
    <t>5.</t>
  </si>
  <si>
    <t>6.</t>
  </si>
  <si>
    <t>7.</t>
  </si>
  <si>
    <t>8.</t>
  </si>
  <si>
    <t>9.</t>
  </si>
  <si>
    <t>10.</t>
  </si>
  <si>
    <t>9.1.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</si>
  <si>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</si>
  <si>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</si>
  <si>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</si>
  <si>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</si>
  <si>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</si>
  <si>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</si>
  <si>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</si>
  <si>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</si>
  <si>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</si>
  <si>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</si>
  <si>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</si>
  <si>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</si>
  <si>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</si>
  <si>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</si>
  <si>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</si>
  <si>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</si>
  <si>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</si>
  <si>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</si>
  <si>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</si>
  <si>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</si>
  <si>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</si>
  <si>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% от потреб-ности</t>
  </si>
  <si>
    <t>бюджет города Кемерово</t>
  </si>
  <si>
    <t>иные не запрещенные законодательством источники:</t>
  </si>
  <si>
    <t>федеральный бюджет</t>
  </si>
  <si>
    <t>областной бюджет</t>
  </si>
  <si>
    <t>1.1. Мероприятие «Обеспечение деятельности учреждений досугового типа»</t>
  </si>
  <si>
    <t>Объем финансовых ресурсов за отчетный год, тыс.рублей</t>
  </si>
  <si>
    <t xml:space="preserve">Отчет об объеме финансовых ресурсов </t>
  </si>
  <si>
    <t>№ п/п</t>
  </si>
  <si>
    <t xml:space="preserve">Степень достиже-ния целей (решения задач)  
Сд = Зф / Зп </t>
  </si>
  <si>
    <t>Степень  соответс-твия заплани-рованно-му уров-ню затрат  (ССуз)</t>
  </si>
  <si>
    <t>Коли-чество индика-торов</t>
  </si>
  <si>
    <t>Итого</t>
  </si>
  <si>
    <t xml:space="preserve">Степень реализации мероприятий </t>
  </si>
  <si>
    <t>Эис=</t>
  </si>
  <si>
    <t>Ссуз=Фф/Фп</t>
  </si>
  <si>
    <t>СР (степень реализации)=</t>
  </si>
  <si>
    <t>Степень реализации муниципальной программы</t>
  </si>
  <si>
    <t xml:space="preserve">Едини-ца изме-рения </t>
  </si>
  <si>
    <t>Уровень фактической обеспеченности учреждениями культуры от нормативной потребности:</t>
  </si>
  <si>
    <t>СРм = Мв/М = 9/10 = 0,90</t>
  </si>
  <si>
    <t>1.6. Мероприятие «Улучшение мате-риально-технической базы учреждений культуры и об-разовательных учреждений культуры, пополнение библиотечных и музейных фондов»</t>
  </si>
  <si>
    <t>Эффективность реализации муниципальной программы</t>
  </si>
  <si>
    <t>И.Н. Сагайдак</t>
  </si>
  <si>
    <t>2015 год план</t>
  </si>
  <si>
    <t xml:space="preserve"> </t>
  </si>
  <si>
    <t>всего</t>
  </si>
  <si>
    <t>Разработчик муниципальной программы</t>
  </si>
  <si>
    <t>Степень реализации муниципальной программы  СР- 1,00</t>
  </si>
  <si>
    <t>1,0*1,0</t>
  </si>
  <si>
    <t>СР -1,0 * ЭИС-1,0 = ЭР мп - 1,0</t>
  </si>
  <si>
    <t>Доля объектов культурного наследия, находящихся в му-ниципальной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</si>
  <si>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степень реализации мероприятий</t>
  </si>
  <si>
    <t xml:space="preserve">выполнено </t>
  </si>
  <si>
    <t>недовыполнили индикаторов</t>
  </si>
  <si>
    <t>Количество посещений детских и кукольных театров по  отношению к 2010 году (МАУК "Театр для детей и молодежи")</t>
  </si>
  <si>
    <t>34.</t>
  </si>
  <si>
    <t>проц</t>
  </si>
  <si>
    <t>Доля граждан, положительно оценивающих состояние межнациональных отношений, в общей численности граждан РФ, проживающих в г. Кемерово</t>
  </si>
  <si>
    <t>Количество участников мероприятий, направленных на укрепление общероссийского гражданского единства</t>
  </si>
  <si>
    <t>35.</t>
  </si>
  <si>
    <t>36.</t>
  </si>
  <si>
    <t>Численность участников мероприятий, направленных на этнокультурное развитие народов России</t>
  </si>
  <si>
    <t>37.</t>
  </si>
  <si>
    <t>Количество социально-ориентированных некоммерческих организаций, получивших бюджетные средства</t>
  </si>
  <si>
    <t>ед</t>
  </si>
  <si>
    <t>38.</t>
  </si>
  <si>
    <t>39.</t>
  </si>
  <si>
    <t>23.</t>
  </si>
  <si>
    <t xml:space="preserve">Прирав-ниваем больше 1 к 1 </t>
  </si>
  <si>
    <t>выполнено  индикаторов</t>
  </si>
  <si>
    <t>1.1. Мероприятие "Обеспечение деятельности учреждений досугового типа"</t>
  </si>
  <si>
    <t>1.2. Мероприятие "Обеспечение деятельности МАУ "Музей-заповедник "Красная Горка"</t>
  </si>
  <si>
    <t>1.3. Мероприятие "Обеспечение деятельности МАУК "Муниципальная информационно-библиотечная система"</t>
  </si>
  <si>
    <t>1.4. Мероприятие "Обеспечение деятельности МАУК "Театр для детей и молодежи"</t>
  </si>
  <si>
    <t>1.5. Мероприятие "Обеспечение деятельности учреждений дополнительного образования в сфере культуры"</t>
  </si>
  <si>
    <t>1.6. Мероприятие "Улучшение материально-технической базы учреждений культуры и образовательных учреждений культуры, пополнение библиотечных и музейных фондов"</t>
  </si>
  <si>
    <t>1.7. Мероприятие "Обеспечение деятельности централизованной бухгалтерии, оказывающей услуги учреждениям, подведомственным управлению культуры, спорта и молодежной политики"</t>
  </si>
  <si>
    <t>1.8. Мероприятие "Поддержка творческой деятельности и техническое оснащение детских и кукольных театров"</t>
  </si>
  <si>
    <t>1.10. Мероприятие "Мероприятия по укреплению единства российской нации и этнокультурному развитию народов России"</t>
  </si>
  <si>
    <t>1.11. Мероприятие "Поддержка социально ориентированных некоммерческих организаций, осуществляющих деятельность в сфере культуры"</t>
  </si>
  <si>
    <t>Наименование мероприятия</t>
  </si>
  <si>
    <t>СР (степень реализации мун. программы)=</t>
  </si>
  <si>
    <t>СРм (степень реализации мероприятий)</t>
  </si>
  <si>
    <t>1.7. Мероприятие «Обеспечение деятельности централизованной бухгалтерии, оказывающей услуги учреждениям, подведомственным управлению культуры, спорта и молодежной политики»</t>
  </si>
  <si>
    <t>Разработчик муниципальной программы:</t>
  </si>
  <si>
    <t>40.</t>
  </si>
  <si>
    <t>Количество выпускников образовательных организаций, охваченных мерами приобретения ими опыта работы в рамках мероприятий по содействию занятости населения</t>
  </si>
  <si>
    <t>1.12. Мероприятие "Стажировка выпускников образовательных организаций в целях приобретения ими опыта работы в рамках мероприятий по содействию занятости населения"</t>
  </si>
  <si>
    <t>ОБ</t>
  </si>
  <si>
    <t>ФБ</t>
  </si>
  <si>
    <t>МБ</t>
  </si>
  <si>
    <t>2020 год</t>
  </si>
  <si>
    <t>Количество мероприятий</t>
  </si>
  <si>
    <t>Доля детей, привлекаемых к участию в творческих мероприятиях</t>
  </si>
  <si>
    <t>Количество клубных формирований</t>
  </si>
  <si>
    <t xml:space="preserve">Количество проведенных мероприятий </t>
  </si>
  <si>
    <t>Количество участников клубных формирований</t>
  </si>
  <si>
    <t>Количество участников мероприятий</t>
  </si>
  <si>
    <t>Прирост численности участников мероприятий (по сравнению с аналогичным периодом предыдущего года)</t>
  </si>
  <si>
    <t>Количество библиографических записей в сводном электронном каталоге библиотек</t>
  </si>
  <si>
    <t>Количество мероприятий, проведенных библиотеками</t>
  </si>
  <si>
    <t>Число зрителей, посетивших спектакли (театральные постановки)</t>
  </si>
  <si>
    <t>Количество мероприятий, проведенных школами культуры</t>
  </si>
  <si>
    <t xml:space="preserve">Число муниципальных стипендиатов, учащихся образовательных учреждений культуры и искусства </t>
  </si>
  <si>
    <t>1.9. Мероприятие  "Государственная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материалами"</t>
  </si>
  <si>
    <t>Количество оснащенных школ</t>
  </si>
  <si>
    <t>Количество отремонтированных школ</t>
  </si>
  <si>
    <t>Доля муниципальных учреждений культуры, здания которых находятся в аварийном состоянии или требуют капитального ремонта в общем количестве муниципальных учреждений культуры</t>
  </si>
  <si>
    <t>2021 год</t>
  </si>
  <si>
    <t>20.</t>
  </si>
  <si>
    <t>% выполнения мероприятий</t>
  </si>
  <si>
    <t xml:space="preserve">Доля представленных (во всех формах) зрителю музейных предметов в общем количестве музейных предметов основного фонда музея </t>
  </si>
  <si>
    <t>План</t>
  </si>
  <si>
    <t>Кассовое исполнение на отчетную дату</t>
  </si>
  <si>
    <t>Х</t>
  </si>
  <si>
    <t xml:space="preserve">Начальник финансового управления города Кемерово </t>
  </si>
  <si>
    <t xml:space="preserve">Муниципальная программа "Культура города Кемерово" </t>
  </si>
  <si>
    <t>И.Ю. Викулова</t>
  </si>
  <si>
    <t xml:space="preserve">Доля участников (работников) образовательного и культурного процесса, получивших социальную поддержку </t>
  </si>
  <si>
    <t>Повышение уровня удовлетворенности граждан города Кемерово качеством предоставления государственных и муниципальных услуг в сфере культуры</t>
  </si>
  <si>
    <r>
      <t xml:space="preserve">1.11. </t>
    </r>
    <r>
      <rPr>
        <sz val="10"/>
        <color rgb="FF000000"/>
        <rFont val="Arial Rounded MT Bold"/>
        <family val="2"/>
      </rPr>
      <t>Мероприятие «Стажировка выпускников образовательных организаций в целях приобретения ими опыта работы в рамках мероприятий по содействию занятости населения»</t>
    </r>
  </si>
  <si>
    <t>1.12 Мероприятие «Мероприятия по модернизации и региональных и муниципальных детских школ искуссто по видам искусств»</t>
  </si>
  <si>
    <t>1.13. Мероприятие "Поддержка социально ориентированных некоммерческих организаций, осуществляющих деятельность в сфере культуры"</t>
  </si>
  <si>
    <t>14. и 15.2.1. Мероприятие "Социальная и адресная поддержка участников образовательных учреждений дополнительного образования в сфере культуры"</t>
  </si>
  <si>
    <t>16.2.3. Мероприятие "Ежемесячные выплаты стимулирующего характера работникам муниципальных библиотек, муниципальных музеев и муниципальных культурно-досуговых учреждений"</t>
  </si>
  <si>
    <t>1.14. Мероприятие "Создание модельных муниципальных библиотек"</t>
  </si>
  <si>
    <t>1.15. Мероприятие "Этнокультурное развитие наций и народностей Кемеровской области - Кузбасса"</t>
  </si>
  <si>
    <t>1.16. Мероприятие "Государственная поддержка отрасли культуры (мероприятия  по модернизации региональных и муниципальных детских школ искусств по видам искусств)"</t>
  </si>
  <si>
    <t>1.17. Мероприятие "Строительство, реконструкция и капитальный ремонт объектов культуры" (субсидии муниципальным образованиям)</t>
  </si>
  <si>
    <t>1.18. Мероприятие "Поддержка творческой деятельности и техническое оснащение детских и кукольных театров за счет средств резервного фонда Правительства Российской Федерации"</t>
  </si>
  <si>
    <t>1.19. Мероприятие "Оплата грантов, премий и других выплат"</t>
  </si>
  <si>
    <t>Количество волонтеров культуры, привлекаемых к участию в мероприятиях</t>
  </si>
  <si>
    <t>Количество национальных творческих коллективов, работающих при национальных общественных объединениях</t>
  </si>
  <si>
    <t>Количество модернизированных региональных и муниципальных детских школ искусств по видам искусств</t>
  </si>
  <si>
    <t>Количество объектов культуры, введенных в эксплуатацию после капитального ремонта</t>
  </si>
  <si>
    <t>Количество учреждений, получивших грант</t>
  </si>
  <si>
    <t>34.1.</t>
  </si>
  <si>
    <t>34.2.</t>
  </si>
  <si>
    <t>41.</t>
  </si>
  <si>
    <t>42.</t>
  </si>
  <si>
    <t>43.</t>
  </si>
  <si>
    <t>44.</t>
  </si>
  <si>
    <t>45.</t>
  </si>
  <si>
    <t>Количество созданных модельных муниципальных библиотек</t>
  </si>
  <si>
    <t>1.14. Мероприятие ""Создание модельных библиотек"</t>
  </si>
  <si>
    <t xml:space="preserve">1.16. Мероприятие "Государственная поддержка отрасли культуры (мероприятия по модернизации муниципальных детских школ искусств по видам искусств"  </t>
  </si>
  <si>
    <t>1.17. Мероприятие "Строительство, реконструкция и капитальный ремонт объектов култьтуры" (субсидии муниципальным образованиям)</t>
  </si>
  <si>
    <t>1.19. Меропритие "Оплата грантов, премий и других выплат"</t>
  </si>
  <si>
    <t>12</t>
  </si>
  <si>
    <t>13</t>
  </si>
  <si>
    <t>количество посещений  театра в 2020 году - 39 507 зрителей</t>
  </si>
  <si>
    <t>количество посещений театра в 2010 году -  зрителей</t>
  </si>
  <si>
    <t>1,0 / 1,0</t>
  </si>
  <si>
    <t>Исп. Матыцина Е.Ю., тел. 75-28-56  23-12</t>
  </si>
  <si>
    <t>мероприятие</t>
  </si>
  <si>
    <t xml:space="preserve">Численность  посетителей </t>
  </si>
  <si>
    <t>Количество представленных (во всех формах) зрителю музейных предметов в общем количестве музейных предметов основного фонда музея</t>
  </si>
  <si>
    <t xml:space="preserve">Число культурно-общеобразовательных и массовых мероприятий </t>
  </si>
  <si>
    <t xml:space="preserve">Увеличение количества посещений театрально-концертных мероприятий (по сравнению  с аналогичным периодом предыдущего года) </t>
  </si>
  <si>
    <t>Прирост количества библиографических записей в сводном электронном каталоге муниципальных библиотек города Кемерово, в том числе включенных в электронный каталог библиотек Кемеровской области (по сравнению с аналогичным периодом предыдущего года)</t>
  </si>
  <si>
    <t xml:space="preserve">Количество публичных выступлений </t>
  </si>
  <si>
    <t>Количество посещений детских и кукольных театров по  отношению к 2017 году (по отношению к 2017 году)</t>
  </si>
  <si>
    <t>1.9. Мероприятие "Государственная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материалами"</t>
  </si>
  <si>
    <t>1.13. "Мероприятие по модернизации региональных и муниципальных детских школ искусств по видам искусств"</t>
  </si>
  <si>
    <t>2.2. Мероприятие «Социальная и адресная поддержка отдельных категорий работников культуры»</t>
  </si>
  <si>
    <t>за 2022 год</t>
  </si>
  <si>
    <t>"Культура города Кемерово" на 2015 - 2025 годы</t>
  </si>
  <si>
    <t>3.2. Мероприятие «Мероприятия по укреплению общероссийской гражданской идентичности и единства народов, содействие этнокультурному и духовному развитию народов, проживающих в городе Кемерово»</t>
  </si>
  <si>
    <t>3.3. Мероприятие «Мероприятия по сохранению и поддержке русского языка как государственного языка Российской Федерации и языков народов, проживающих в городе Кемерово»</t>
  </si>
  <si>
    <t>Подпрограмма 3. «Реализация государстенной национальной политики на территории города Кемерово»</t>
  </si>
  <si>
    <t>3.4. Мероприятие «Сохранение и поддержка казачьей культуры в городе Кемерово»</t>
  </si>
  <si>
    <t>факти-ческое исполне-ние за 2021 год (при наличии)</t>
  </si>
  <si>
    <t>отчетный 2022 год</t>
  </si>
  <si>
    <t>0</t>
  </si>
  <si>
    <t xml:space="preserve">Количество
участников национально-культурных мероприятий
</t>
  </si>
  <si>
    <t>3. «Реализация государственной национальной политики на территории города Кемерово»</t>
  </si>
  <si>
    <t xml:space="preserve">Количество
проведенных мероприятий
</t>
  </si>
  <si>
    <t>3.2. Мероприятие «Мероприятия по укреплению общероссийской гражданской идентичности и единства народов, содейст-вие этнокультурному и духовному развитию народов, проживающих в городе Кемерово»</t>
  </si>
  <si>
    <t>3.3. Мероприятие «Мероприятия по сохранению и под-держке русского языка как госу-дарственного языка Российской Феде-рации и языков на-родов, проживаю-щих в городе Кемерово»</t>
  </si>
  <si>
    <t>Ср=1,0</t>
  </si>
  <si>
    <t>19 мероприятий всего</t>
  </si>
  <si>
    <t>так как засрабов 2, а они идут одной формулой</t>
  </si>
  <si>
    <t>46.</t>
  </si>
  <si>
    <t>47.</t>
  </si>
  <si>
    <t>48.</t>
  </si>
  <si>
    <t>49.</t>
  </si>
  <si>
    <t>50.</t>
  </si>
  <si>
    <t>Коли-чество мероп-риятий</t>
  </si>
  <si>
    <t>3.1. Мероприятие «Этнокультурное развитие наций и народностей Кемеровской области-Кузбасса»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</si>
</sst>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#,##0.0_ ;\-#,##0.0\ "/>
    <numFmt numFmtId="167" formatCode="0.0"/>
    <numFmt numFmtId="168" formatCode="_-* #,##0.0_р_._-;\-* #,##0.0_р_._-;_-* &quot;-&quot;??_р_._-;_-@_-"/>
  </numFmts>
  <fonts count="3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5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Arial Rounded MT Bold"/>
      <family val="2"/>
    </font>
    <font>
      <sz val="10"/>
      <color rgb="FF000000"/>
      <name val="Arial Rounded MT Bold"/>
      <family val="2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164" fontId="11" fillId="0" borderId="0" applyFont="0" applyFill="0" applyBorder="0" applyAlignment="0" applyProtection="0"/>
  </cellStyleXfs>
  <cellXfs count="3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horizontal="right"/>
    </xf>
    <xf numFmtId="3" fontId="0" fillId="0" borderId="0" xfId="0" applyNumberFormat="1"/>
    <xf numFmtId="0" fontId="0" fillId="2" borderId="0" xfId="0" applyFill="1"/>
    <xf numFmtId="0" fontId="1" fillId="2" borderId="5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indent="15"/>
    </xf>
    <xf numFmtId="0" fontId="18" fillId="0" borderId="0" xfId="0" applyFont="1" applyAlignment="1">
      <alignment horizontal="center"/>
    </xf>
    <xf numFmtId="0" fontId="18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9" fillId="0" borderId="0" xfId="0" applyFont="1"/>
    <xf numFmtId="164" fontId="19" fillId="0" borderId="0" xfId="0" applyNumberFormat="1" applyFont="1" applyFill="1"/>
    <xf numFmtId="0" fontId="19" fillId="2" borderId="0" xfId="0" applyFont="1" applyFill="1" applyAlignment="1">
      <alignment horizontal="center"/>
    </xf>
    <xf numFmtId="0" fontId="19" fillId="2" borderId="0" xfId="0" applyFont="1" applyFill="1"/>
    <xf numFmtId="0" fontId="20" fillId="0" borderId="0" xfId="0" applyFont="1" applyBorder="1" applyAlignment="1">
      <alignment horizontal="right"/>
    </xf>
    <xf numFmtId="0" fontId="20" fillId="0" borderId="0" xfId="0" applyFont="1"/>
    <xf numFmtId="0" fontId="20" fillId="2" borderId="0" xfId="0" applyFont="1" applyFill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/>
    <xf numFmtId="0" fontId="6" fillId="2" borderId="0" xfId="0" applyFont="1" applyFill="1" applyBorder="1"/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/>
    <xf numFmtId="0" fontId="19" fillId="2" borderId="0" xfId="0" applyFont="1" applyFill="1" applyBorder="1"/>
    <xf numFmtId="0" fontId="16" fillId="2" borderId="0" xfId="0" applyFont="1" applyFill="1"/>
    <xf numFmtId="0" fontId="23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0" xfId="0" applyFont="1" applyBorder="1"/>
    <xf numFmtId="0" fontId="16" fillId="2" borderId="0" xfId="0" applyFont="1" applyFill="1" applyBorder="1"/>
    <xf numFmtId="1" fontId="6" fillId="3" borderId="26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" fontId="6" fillId="3" borderId="28" xfId="0" applyNumberFormat="1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3" borderId="35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164" fontId="19" fillId="0" borderId="0" xfId="0" applyNumberFormat="1" applyFont="1" applyFill="1" applyAlignment="1">
      <alignment horizontal="center"/>
    </xf>
    <xf numFmtId="0" fontId="6" fillId="4" borderId="17" xfId="0" applyFont="1" applyFill="1" applyBorder="1" applyAlignment="1">
      <alignment horizontal="center" vertical="top" wrapText="1"/>
    </xf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16" fillId="4" borderId="0" xfId="0" applyFont="1" applyFill="1" applyBorder="1"/>
    <xf numFmtId="0" fontId="6" fillId="0" borderId="38" xfId="0" applyFont="1" applyBorder="1" applyAlignment="1"/>
    <xf numFmtId="0" fontId="2" fillId="2" borderId="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165" fontId="6" fillId="2" borderId="0" xfId="0" applyNumberFormat="1" applyFont="1" applyFill="1" applyBorder="1" applyAlignment="1">
      <alignment horizontal="right" vertical="top" wrapText="1"/>
    </xf>
    <xf numFmtId="4" fontId="6" fillId="2" borderId="0" xfId="0" applyNumberFormat="1" applyFont="1" applyFill="1" applyBorder="1" applyAlignment="1">
      <alignment horizontal="righ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164" fontId="19" fillId="2" borderId="0" xfId="0" applyNumberFormat="1" applyFont="1" applyFill="1"/>
    <xf numFmtId="0" fontId="10" fillId="2" borderId="0" xfId="0" applyFont="1" applyFill="1"/>
    <xf numFmtId="0" fontId="1" fillId="0" borderId="3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65" fontId="6" fillId="2" borderId="6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/>
    <xf numFmtId="0" fontId="9" fillId="0" borderId="0" xfId="0" applyFont="1" applyFill="1" applyAlignment="1"/>
    <xf numFmtId="0" fontId="10" fillId="2" borderId="0" xfId="0" applyFont="1" applyFill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top" wrapText="1"/>
    </xf>
    <xf numFmtId="165" fontId="1" fillId="2" borderId="6" xfId="0" applyNumberFormat="1" applyFont="1" applyFill="1" applyBorder="1" applyAlignment="1">
      <alignment horizontal="right" vertical="top" wrapText="1"/>
    </xf>
    <xf numFmtId="165" fontId="6" fillId="2" borderId="6" xfId="0" applyNumberFormat="1" applyFont="1" applyFill="1" applyBorder="1" applyAlignment="1">
      <alignment horizontal="right" vertical="top" wrapText="1"/>
    </xf>
    <xf numFmtId="2" fontId="6" fillId="0" borderId="0" xfId="0" applyNumberFormat="1" applyFont="1" applyFill="1" applyBorder="1" applyAlignment="1">
      <alignment horizontal="right" wrapText="1"/>
    </xf>
    <xf numFmtId="0" fontId="20" fillId="2" borderId="0" xfId="0" applyFont="1" applyFill="1"/>
    <xf numFmtId="0" fontId="20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" fontId="6" fillId="3" borderId="26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" fontId="6" fillId="3" borderId="44" xfId="0" applyNumberFormat="1" applyFont="1" applyFill="1" applyBorder="1" applyAlignment="1">
      <alignment horizontal="center" vertical="top" wrapText="1"/>
    </xf>
    <xf numFmtId="1" fontId="6" fillId="2" borderId="38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164" fontId="19" fillId="2" borderId="0" xfId="0" applyNumberFormat="1" applyFont="1" applyFill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166" fontId="6" fillId="2" borderId="0" xfId="2" applyNumberFormat="1" applyFont="1" applyFill="1" applyBorder="1" applyAlignment="1">
      <alignment wrapText="1"/>
    </xf>
    <xf numFmtId="0" fontId="14" fillId="2" borderId="0" xfId="0" applyFont="1" applyFill="1" applyAlignment="1">
      <alignment horizontal="center"/>
    </xf>
    <xf numFmtId="0" fontId="15" fillId="2" borderId="0" xfId="0" applyFont="1" applyFill="1"/>
    <xf numFmtId="0" fontId="21" fillId="2" borderId="0" xfId="0" applyFont="1" applyFill="1"/>
    <xf numFmtId="0" fontId="21" fillId="2" borderId="0" xfId="0" applyFont="1" applyFill="1" applyBorder="1"/>
    <xf numFmtId="0" fontId="21" fillId="2" borderId="0" xfId="0" applyFont="1" applyFill="1" applyAlignment="1">
      <alignment horizontal="justify"/>
    </xf>
    <xf numFmtId="0" fontId="13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/>
    <xf numFmtId="165" fontId="17" fillId="2" borderId="0" xfId="0" applyNumberFormat="1" applyFont="1" applyFill="1"/>
    <xf numFmtId="0" fontId="13" fillId="2" borderId="0" xfId="0" applyFont="1" applyFill="1"/>
    <xf numFmtId="0" fontId="21" fillId="2" borderId="0" xfId="0" applyFont="1" applyFill="1" applyAlignment="1">
      <alignment horizontal="left"/>
    </xf>
    <xf numFmtId="4" fontId="17" fillId="2" borderId="0" xfId="0" applyNumberFormat="1" applyFont="1" applyFill="1"/>
    <xf numFmtId="0" fontId="16" fillId="2" borderId="0" xfId="0" applyFont="1" applyFill="1" applyAlignment="1">
      <alignment horizontal="left"/>
    </xf>
    <xf numFmtId="165" fontId="16" fillId="2" borderId="0" xfId="0" applyNumberFormat="1" applyFont="1" applyFill="1"/>
    <xf numFmtId="2" fontId="16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" fontId="19" fillId="0" borderId="0" xfId="0" applyNumberFormat="1" applyFont="1" applyAlignment="1">
      <alignment horizontal="center" vertical="center" wrapText="1"/>
    </xf>
    <xf numFmtId="2" fontId="19" fillId="2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2" fontId="16" fillId="2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165" fontId="2" fillId="2" borderId="3" xfId="0" applyNumberFormat="1" applyFont="1" applyFill="1" applyBorder="1" applyAlignment="1">
      <alignment horizontal="right" vertical="top" wrapText="1"/>
    </xf>
    <xf numFmtId="1" fontId="16" fillId="0" borderId="1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0" fillId="5" borderId="0" xfId="0" applyFont="1" applyFill="1"/>
    <xf numFmtId="0" fontId="1" fillId="2" borderId="3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167" fontId="0" fillId="0" borderId="0" xfId="0" applyNumberFormat="1"/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2" fontId="24" fillId="2" borderId="0" xfId="0" applyNumberFormat="1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0" fontId="24" fillId="2" borderId="0" xfId="0" applyFont="1" applyFill="1" applyBorder="1" applyAlignment="1">
      <alignment horizontal="center"/>
    </xf>
    <xf numFmtId="0" fontId="28" fillId="0" borderId="0" xfId="0" applyFont="1" applyAlignment="1"/>
    <xf numFmtId="3" fontId="28" fillId="0" borderId="0" xfId="0" applyNumberFormat="1" applyFont="1" applyAlignment="1"/>
    <xf numFmtId="0" fontId="24" fillId="2" borderId="21" xfId="0" applyFont="1" applyFill="1" applyBorder="1" applyAlignment="1">
      <alignment horizontal="center" vertical="top" wrapText="1"/>
    </xf>
    <xf numFmtId="3" fontId="24" fillId="2" borderId="19" xfId="0" applyNumberFormat="1" applyFont="1" applyFill="1" applyBorder="1" applyAlignment="1">
      <alignment horizontal="center" vertical="top" wrapText="1"/>
    </xf>
    <xf numFmtId="0" fontId="24" fillId="2" borderId="19" xfId="0" applyFont="1" applyFill="1" applyBorder="1" applyAlignment="1">
      <alignment horizontal="center" vertical="top" wrapText="1"/>
    </xf>
    <xf numFmtId="0" fontId="24" fillId="2" borderId="19" xfId="0" applyFont="1" applyFill="1" applyBorder="1" applyAlignment="1">
      <alignment horizontal="center" vertical="center" wrapText="1"/>
    </xf>
    <xf numFmtId="0" fontId="24" fillId="0" borderId="21" xfId="0" applyFont="1" applyBorder="1" applyAlignment="1"/>
    <xf numFmtId="0" fontId="30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24" fillId="2" borderId="0" xfId="0" applyFont="1" applyFill="1"/>
    <xf numFmtId="0" fontId="25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1" fontId="18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" fontId="20" fillId="5" borderId="0" xfId="0" applyNumberFormat="1" applyFont="1" applyFill="1"/>
    <xf numFmtId="2" fontId="29" fillId="5" borderId="0" xfId="0" applyNumberFormat="1" applyFont="1" applyFill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/>
    </xf>
    <xf numFmtId="1" fontId="6" fillId="3" borderId="25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/>
    </xf>
    <xf numFmtId="165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1" fontId="6" fillId="3" borderId="45" xfId="0" applyNumberFormat="1" applyFont="1" applyFill="1" applyBorder="1" applyAlignment="1">
      <alignment horizontal="center" vertical="top" wrapText="1"/>
    </xf>
    <xf numFmtId="49" fontId="6" fillId="3" borderId="25" xfId="0" applyNumberFormat="1" applyFont="1" applyFill="1" applyBorder="1" applyAlignment="1">
      <alignment horizontal="center" vertical="top" wrapText="1"/>
    </xf>
    <xf numFmtId="49" fontId="6" fillId="3" borderId="26" xfId="0" applyNumberFormat="1" applyFont="1" applyFill="1" applyBorder="1" applyAlignment="1">
      <alignment horizontal="center" vertical="top" wrapText="1"/>
    </xf>
    <xf numFmtId="165" fontId="0" fillId="0" borderId="0" xfId="0" applyNumberFormat="1"/>
    <xf numFmtId="0" fontId="9" fillId="2" borderId="0" xfId="0" applyFont="1" applyFill="1" applyAlignment="1"/>
    <xf numFmtId="0" fontId="33" fillId="0" borderId="0" xfId="0" applyFont="1"/>
    <xf numFmtId="165" fontId="6" fillId="2" borderId="0" xfId="0" applyNumberFormat="1" applyFont="1" applyFill="1"/>
    <xf numFmtId="0" fontId="6" fillId="2" borderId="0" xfId="0" applyFont="1" applyFill="1" applyBorder="1" applyAlignment="1">
      <alignment horizontal="right"/>
    </xf>
    <xf numFmtId="165" fontId="19" fillId="2" borderId="0" xfId="0" applyNumberFormat="1" applyFont="1" applyFill="1"/>
    <xf numFmtId="3" fontId="6" fillId="2" borderId="12" xfId="0" applyNumberFormat="1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165" fontId="18" fillId="2" borderId="0" xfId="0" applyNumberFormat="1" applyFont="1" applyFill="1"/>
    <xf numFmtId="0" fontId="18" fillId="2" borderId="0" xfId="0" applyFont="1" applyFill="1"/>
    <xf numFmtId="2" fontId="1" fillId="0" borderId="0" xfId="0" applyNumberFormat="1" applyFont="1" applyFill="1" applyAlignment="1"/>
    <xf numFmtId="2" fontId="1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vertical="center" wrapText="1"/>
    </xf>
    <xf numFmtId="2" fontId="4" fillId="0" borderId="0" xfId="0" applyNumberFormat="1" applyFont="1" applyFill="1"/>
    <xf numFmtId="2" fontId="19" fillId="0" borderId="0" xfId="0" applyNumberFormat="1" applyFont="1" applyFill="1"/>
    <xf numFmtId="2" fontId="6" fillId="0" borderId="0" xfId="0" applyNumberFormat="1" applyFont="1" applyFill="1" applyAlignment="1"/>
    <xf numFmtId="2" fontId="1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/>
    <xf numFmtId="2" fontId="10" fillId="0" borderId="0" xfId="0" applyNumberFormat="1" applyFont="1" applyFill="1"/>
    <xf numFmtId="0" fontId="3" fillId="2" borderId="0" xfId="0" applyFont="1" applyFill="1" applyAlignment="1">
      <alignment horizontal="center"/>
    </xf>
    <xf numFmtId="0" fontId="2" fillId="2" borderId="22" xfId="0" applyFont="1" applyFill="1" applyBorder="1" applyAlignment="1">
      <alignment horizontal="center" vertical="top" wrapText="1"/>
    </xf>
    <xf numFmtId="0" fontId="0" fillId="2" borderId="5" xfId="0" applyFill="1" applyBorder="1" applyAlignment="1"/>
    <xf numFmtId="0" fontId="6" fillId="2" borderId="0" xfId="0" applyFont="1" applyFill="1" applyBorder="1" applyAlignment="1">
      <alignment horizontal="center" vertical="top" wrapText="1"/>
    </xf>
    <xf numFmtId="2" fontId="20" fillId="0" borderId="0" xfId="0" applyNumberFormat="1" applyFont="1"/>
    <xf numFmtId="0" fontId="1" fillId="2" borderId="0" xfId="0" applyFont="1" applyFill="1" applyBorder="1" applyAlignment="1">
      <alignment horizontal="center" vertical="top" wrapText="1"/>
    </xf>
    <xf numFmtId="165" fontId="2" fillId="2" borderId="0" xfId="0" applyNumberFormat="1" applyFont="1" applyFill="1" applyBorder="1" applyAlignment="1">
      <alignment horizontal="right" vertical="top" wrapText="1"/>
    </xf>
    <xf numFmtId="2" fontId="1" fillId="3" borderId="0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165" fontId="2" fillId="2" borderId="11" xfId="0" applyNumberFormat="1" applyFont="1" applyFill="1" applyBorder="1" applyAlignment="1">
      <alignment horizontal="right" vertical="top" wrapText="1"/>
    </xf>
    <xf numFmtId="165" fontId="2" fillId="2" borderId="29" xfId="0" applyNumberFormat="1" applyFont="1" applyFill="1" applyBorder="1" applyAlignment="1">
      <alignment horizontal="right" vertical="top" wrapText="1"/>
    </xf>
    <xf numFmtId="1" fontId="1" fillId="3" borderId="42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165" fontId="2" fillId="2" borderId="6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1" fontId="6" fillId="3" borderId="25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165" fontId="2" fillId="2" borderId="8" xfId="0" applyNumberFormat="1" applyFont="1" applyFill="1" applyBorder="1" applyAlignment="1">
      <alignment horizontal="right" vertical="top" wrapText="1"/>
    </xf>
    <xf numFmtId="165" fontId="2" fillId="2" borderId="9" xfId="0" applyNumberFormat="1" applyFont="1" applyFill="1" applyBorder="1" applyAlignment="1">
      <alignment horizontal="right" vertical="top" wrapText="1"/>
    </xf>
    <xf numFmtId="0" fontId="24" fillId="6" borderId="19" xfId="0" applyFont="1" applyFill="1" applyBorder="1" applyAlignment="1">
      <alignment horizontal="center" vertical="top" wrapText="1"/>
    </xf>
    <xf numFmtId="1" fontId="6" fillId="6" borderId="44" xfId="0" applyNumberFormat="1" applyFont="1" applyFill="1" applyBorder="1" applyAlignment="1">
      <alignment horizontal="center" vertical="top" wrapText="1"/>
    </xf>
    <xf numFmtId="1" fontId="6" fillId="6" borderId="28" xfId="0" applyNumberFormat="1" applyFont="1" applyFill="1" applyBorder="1" applyAlignment="1">
      <alignment horizontal="center" vertical="top" wrapText="1"/>
    </xf>
    <xf numFmtId="1" fontId="6" fillId="6" borderId="26" xfId="0" applyNumberFormat="1" applyFont="1" applyFill="1" applyBorder="1" applyAlignment="1">
      <alignment horizontal="center" vertical="top" wrapText="1"/>
    </xf>
    <xf numFmtId="165" fontId="6" fillId="2" borderId="28" xfId="0" applyNumberFormat="1" applyFont="1" applyFill="1" applyBorder="1" applyAlignment="1">
      <alignment horizontal="center" vertical="top" wrapText="1"/>
    </xf>
    <xf numFmtId="165" fontId="6" fillId="2" borderId="16" xfId="0" applyNumberFormat="1" applyFont="1" applyFill="1" applyBorder="1" applyAlignment="1">
      <alignment horizontal="center" vertical="top" wrapText="1"/>
    </xf>
    <xf numFmtId="3" fontId="6" fillId="2" borderId="26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3" fontId="6" fillId="2" borderId="40" xfId="0" applyNumberFormat="1" applyFont="1" applyFill="1" applyBorder="1" applyAlignment="1">
      <alignment horizontal="center" vertical="top" wrapText="1"/>
    </xf>
    <xf numFmtId="165" fontId="6" fillId="2" borderId="26" xfId="0" applyNumberFormat="1" applyFont="1" applyFill="1" applyBorder="1" applyAlignment="1">
      <alignment horizontal="center" vertical="top" wrapText="1"/>
    </xf>
    <xf numFmtId="167" fontId="6" fillId="2" borderId="1" xfId="0" applyNumberFormat="1" applyFont="1" applyFill="1" applyBorder="1" applyAlignment="1">
      <alignment horizontal="center" vertical="top" wrapText="1"/>
    </xf>
    <xf numFmtId="3" fontId="6" fillId="2" borderId="6" xfId="0" applyNumberFormat="1" applyFont="1" applyFill="1" applyBorder="1" applyAlignment="1">
      <alignment horizontal="center" vertical="top" wrapText="1"/>
    </xf>
    <xf numFmtId="3" fontId="6" fillId="2" borderId="25" xfId="0" applyNumberFormat="1" applyFont="1" applyFill="1" applyBorder="1" applyAlignment="1">
      <alignment horizontal="center" vertical="top" wrapText="1"/>
    </xf>
    <xf numFmtId="1" fontId="6" fillId="2" borderId="11" xfId="0" applyNumberFormat="1" applyFont="1" applyFill="1" applyBorder="1" applyAlignment="1">
      <alignment horizontal="center" vertical="top" wrapText="1"/>
    </xf>
    <xf numFmtId="1" fontId="6" fillId="2" borderId="29" xfId="0" applyNumberFormat="1" applyFont="1" applyFill="1" applyBorder="1" applyAlignment="1">
      <alignment horizontal="center" vertical="top" wrapText="1"/>
    </xf>
    <xf numFmtId="165" fontId="6" fillId="2" borderId="25" xfId="0" applyNumberFormat="1" applyFont="1" applyFill="1" applyBorder="1" applyAlignment="1">
      <alignment horizontal="center" vertical="top" wrapText="1"/>
    </xf>
    <xf numFmtId="165" fontId="6" fillId="2" borderId="29" xfId="0" applyNumberFormat="1" applyFont="1" applyFill="1" applyBorder="1" applyAlignment="1">
      <alignment horizontal="center" vertical="top" wrapText="1"/>
    </xf>
    <xf numFmtId="1" fontId="6" fillId="6" borderId="1" xfId="0" applyNumberFormat="1" applyFont="1" applyFill="1" applyBorder="1" applyAlignment="1">
      <alignment horizontal="center" vertical="top" wrapText="1"/>
    </xf>
    <xf numFmtId="1" fontId="6" fillId="6" borderId="45" xfId="0" applyNumberFormat="1" applyFont="1" applyFill="1" applyBorder="1" applyAlignment="1">
      <alignment horizontal="center" vertical="top" wrapText="1"/>
    </xf>
    <xf numFmtId="49" fontId="6" fillId="6" borderId="25" xfId="0" applyNumberFormat="1" applyFont="1" applyFill="1" applyBorder="1" applyAlignment="1">
      <alignment horizontal="center" vertical="top" wrapText="1"/>
    </xf>
    <xf numFmtId="0" fontId="25" fillId="6" borderId="1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167" fontId="6" fillId="2" borderId="11" xfId="0" applyNumberFormat="1" applyFont="1" applyFill="1" applyBorder="1" applyAlignment="1">
      <alignment horizontal="center" vertical="top" wrapText="1"/>
    </xf>
    <xf numFmtId="0" fontId="6" fillId="2" borderId="49" xfId="0" applyFont="1" applyFill="1" applyBorder="1" applyAlignment="1"/>
    <xf numFmtId="0" fontId="6" fillId="0" borderId="50" xfId="0" applyFont="1" applyBorder="1" applyAlignment="1"/>
    <xf numFmtId="0" fontId="6" fillId="0" borderId="49" xfId="0" applyFont="1" applyBorder="1" applyAlignment="1"/>
    <xf numFmtId="0" fontId="6" fillId="2" borderId="24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167" fontId="18" fillId="0" borderId="0" xfId="0" applyNumberFormat="1" applyFont="1"/>
    <xf numFmtId="2" fontId="20" fillId="2" borderId="0" xfId="0" applyNumberFormat="1" applyFont="1" applyFill="1" applyBorder="1"/>
    <xf numFmtId="167" fontId="6" fillId="4" borderId="16" xfId="0" applyNumberFormat="1" applyFont="1" applyFill="1" applyBorder="1" applyAlignment="1">
      <alignment horizontal="center" vertical="top" wrapText="1"/>
    </xf>
    <xf numFmtId="167" fontId="6" fillId="4" borderId="6" xfId="0" applyNumberFormat="1" applyFont="1" applyFill="1" applyBorder="1" applyAlignment="1">
      <alignment horizontal="center" vertical="top" wrapText="1"/>
    </xf>
    <xf numFmtId="167" fontId="6" fillId="6" borderId="6" xfId="0" applyNumberFormat="1" applyFont="1" applyFill="1" applyBorder="1" applyAlignment="1">
      <alignment horizontal="center" vertical="top" wrapText="1"/>
    </xf>
    <xf numFmtId="167" fontId="6" fillId="4" borderId="29" xfId="0" applyNumberFormat="1" applyFont="1" applyFill="1" applyBorder="1" applyAlignment="1">
      <alignment horizontal="center" vertical="top" wrapText="1"/>
    </xf>
    <xf numFmtId="167" fontId="16" fillId="0" borderId="27" xfId="0" applyNumberFormat="1" applyFont="1" applyBorder="1"/>
    <xf numFmtId="168" fontId="1" fillId="3" borderId="10" xfId="2" applyNumberFormat="1" applyFont="1" applyFill="1" applyBorder="1"/>
    <xf numFmtId="168" fontId="1" fillId="3" borderId="1" xfId="2" applyNumberFormat="1" applyFont="1" applyFill="1" applyBorder="1"/>
    <xf numFmtId="168" fontId="6" fillId="3" borderId="1" xfId="2" applyNumberFormat="1" applyFont="1" applyFill="1" applyBorder="1"/>
    <xf numFmtId="168" fontId="1" fillId="6" borderId="1" xfId="2" applyNumberFormat="1" applyFont="1" applyFill="1" applyBorder="1"/>
    <xf numFmtId="168" fontId="1" fillId="6" borderId="11" xfId="2" applyNumberFormat="1" applyFont="1" applyFill="1" applyBorder="1"/>
    <xf numFmtId="168" fontId="1" fillId="3" borderId="11" xfId="2" applyNumberFormat="1" applyFont="1" applyFill="1" applyBorder="1"/>
    <xf numFmtId="168" fontId="6" fillId="2" borderId="27" xfId="0" applyNumberFormat="1" applyFont="1" applyFill="1" applyBorder="1" applyAlignment="1">
      <alignment horizontal="center" vertical="top" wrapText="1"/>
    </xf>
    <xf numFmtId="167" fontId="16" fillId="0" borderId="1" xfId="0" applyNumberFormat="1" applyFont="1" applyBorder="1" applyAlignment="1">
      <alignment horizontal="center" vertical="center" wrapText="1"/>
    </xf>
    <xf numFmtId="167" fontId="16" fillId="2" borderId="1" xfId="0" applyNumberFormat="1" applyFont="1" applyFill="1" applyBorder="1" applyAlignment="1">
      <alignment horizontal="center" vertical="center" wrapText="1"/>
    </xf>
    <xf numFmtId="167" fontId="16" fillId="6" borderId="1" xfId="0" applyNumberFormat="1" applyFont="1" applyFill="1" applyBorder="1" applyAlignment="1">
      <alignment horizontal="center" vertical="center" wrapText="1"/>
    </xf>
    <xf numFmtId="167" fontId="16" fillId="6" borderId="47" xfId="0" applyNumberFormat="1" applyFont="1" applyFill="1" applyBorder="1" applyAlignment="1">
      <alignment horizontal="center" vertical="center" wrapText="1"/>
    </xf>
    <xf numFmtId="1" fontId="18" fillId="0" borderId="0" xfId="0" applyNumberFormat="1" applyFont="1"/>
    <xf numFmtId="1" fontId="17" fillId="2" borderId="0" xfId="0" applyNumberFormat="1" applyFont="1" applyFill="1"/>
    <xf numFmtId="167" fontId="1" fillId="3" borderId="43" xfId="0" applyNumberFormat="1" applyFont="1" applyFill="1" applyBorder="1" applyAlignment="1">
      <alignment horizontal="center" wrapText="1"/>
    </xf>
    <xf numFmtId="167" fontId="1" fillId="3" borderId="40" xfId="0" applyNumberFormat="1" applyFont="1" applyFill="1" applyBorder="1" applyAlignment="1">
      <alignment horizontal="center" vertical="top" wrapText="1"/>
    </xf>
    <xf numFmtId="167" fontId="1" fillId="3" borderId="40" xfId="0" applyNumberFormat="1" applyFont="1" applyFill="1" applyBorder="1" applyAlignment="1">
      <alignment horizontal="center" wrapText="1"/>
    </xf>
    <xf numFmtId="167" fontId="6" fillId="3" borderId="40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top" wrapText="1"/>
    </xf>
    <xf numFmtId="1" fontId="6" fillId="2" borderId="6" xfId="0" applyNumberFormat="1" applyFont="1" applyFill="1" applyBorder="1" applyAlignment="1">
      <alignment horizontal="center" vertical="top" wrapText="1"/>
    </xf>
    <xf numFmtId="167" fontId="1" fillId="6" borderId="6" xfId="0" applyNumberFormat="1" applyFont="1" applyFill="1" applyBorder="1" applyAlignment="1">
      <alignment horizontal="center" vertical="top" wrapText="1"/>
    </xf>
    <xf numFmtId="1" fontId="1" fillId="6" borderId="44" xfId="0" applyNumberFormat="1" applyFont="1" applyFill="1" applyBorder="1" applyAlignment="1">
      <alignment horizontal="center" vertical="top" wrapText="1"/>
    </xf>
    <xf numFmtId="1" fontId="1" fillId="6" borderId="1" xfId="0" applyNumberFormat="1" applyFont="1" applyFill="1" applyBorder="1" applyAlignment="1">
      <alignment horizontal="center" vertical="top" wrapText="1"/>
    </xf>
    <xf numFmtId="167" fontId="16" fillId="0" borderId="1" xfId="0" applyNumberFormat="1" applyFont="1" applyBorder="1" applyAlignment="1">
      <alignment horizontal="center" vertical="center" wrapText="1"/>
    </xf>
    <xf numFmtId="167" fontId="16" fillId="0" borderId="47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2" fontId="19" fillId="0" borderId="48" xfId="0" applyNumberFormat="1" applyFont="1" applyBorder="1" applyAlignment="1">
      <alignment horizontal="center" vertical="center" wrapText="1"/>
    </xf>
    <xf numFmtId="2" fontId="19" fillId="0" borderId="36" xfId="0" applyNumberFormat="1" applyFont="1" applyBorder="1" applyAlignment="1">
      <alignment horizontal="center" vertical="center" wrapText="1"/>
    </xf>
    <xf numFmtId="2" fontId="19" fillId="0" borderId="24" xfId="0" applyNumberFormat="1" applyFont="1" applyBorder="1" applyAlignment="1">
      <alignment horizontal="center"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top" wrapText="1"/>
    </xf>
    <xf numFmtId="1" fontId="6" fillId="3" borderId="33" xfId="0" applyNumberFormat="1" applyFont="1" applyFill="1" applyBorder="1" applyAlignment="1">
      <alignment horizontal="center" vertical="top" wrapText="1"/>
    </xf>
    <xf numFmtId="1" fontId="6" fillId="3" borderId="10" xfId="0" applyNumberFormat="1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1" fontId="6" fillId="3" borderId="25" xfId="0" applyNumberFormat="1" applyFont="1" applyFill="1" applyBorder="1" applyAlignment="1">
      <alignment horizontal="center" vertical="top" wrapText="1"/>
    </xf>
    <xf numFmtId="1" fontId="6" fillId="3" borderId="46" xfId="0" applyNumberFormat="1" applyFont="1" applyFill="1" applyBorder="1" applyAlignment="1">
      <alignment horizontal="center" vertical="top" wrapText="1"/>
    </xf>
    <xf numFmtId="1" fontId="6" fillId="3" borderId="28" xfId="0" applyNumberFormat="1" applyFont="1" applyFill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167" fontId="16" fillId="2" borderId="11" xfId="0" applyNumberFormat="1" applyFont="1" applyFill="1" applyBorder="1" applyAlignment="1">
      <alignment horizontal="center" vertical="center" wrapText="1"/>
    </xf>
    <xf numFmtId="167" fontId="16" fillId="2" borderId="1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167" fontId="16" fillId="0" borderId="3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165" fontId="2" fillId="2" borderId="6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2" fontId="1" fillId="3" borderId="39" xfId="0" applyNumberFormat="1" applyFont="1" applyFill="1" applyBorder="1" applyAlignment="1">
      <alignment horizontal="center" vertical="center" wrapText="1"/>
    </xf>
    <xf numFmtId="2" fontId="1" fillId="3" borderId="40" xfId="0" applyNumberFormat="1" applyFont="1" applyFill="1" applyBorder="1" applyAlignment="1">
      <alignment horizontal="center" vertical="center" wrapText="1"/>
    </xf>
    <xf numFmtId="2" fontId="1" fillId="3" borderId="4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3"/>
  <sheetViews>
    <sheetView view="pageBreakPreview" topLeftCell="A58" zoomScale="95" zoomScaleNormal="100" zoomScaleSheetLayoutView="95" workbookViewId="0">
      <selection activeCell="A85" sqref="A85"/>
    </sheetView>
  </sheetViews>
  <sheetFormatPr defaultRowHeight="18.75" x14ac:dyDescent="0.3"/>
  <cols>
    <col min="1" max="1" width="7.28515625" style="5" customWidth="1"/>
    <col min="2" max="2" width="42.140625" style="1" hidden="1" customWidth="1"/>
    <col min="3" max="3" width="85" style="40" customWidth="1"/>
    <col min="4" max="4" width="9.42578125" style="40" customWidth="1"/>
    <col min="5" max="5" width="8.85546875" style="14" hidden="1" customWidth="1"/>
    <col min="6" max="6" width="14.28515625" style="110" customWidth="1"/>
    <col min="7" max="7" width="13.140625" style="38" customWidth="1"/>
    <col min="8" max="8" width="12.7109375" style="42" customWidth="1"/>
    <col min="9" max="9" width="28.5703125" style="150" hidden="1" customWidth="1"/>
    <col min="10" max="10" width="11.7109375" style="56" hidden="1" customWidth="1"/>
    <col min="11" max="11" width="9.28515625" style="41" hidden="1" customWidth="1"/>
    <col min="12" max="12" width="11.42578125" style="37" hidden="1" customWidth="1"/>
    <col min="13" max="13" width="10.28515625" style="41" hidden="1" customWidth="1"/>
    <col min="14" max="14" width="38.5703125" style="132" hidden="1" customWidth="1"/>
    <col min="15" max="15" width="8.85546875" style="117" hidden="1" customWidth="1"/>
    <col min="16" max="16" width="15.7109375" hidden="1" customWidth="1"/>
    <col min="17" max="17" width="8.7109375" hidden="1" customWidth="1"/>
    <col min="18" max="21" width="9.140625" hidden="1" customWidth="1"/>
    <col min="22" max="22" width="47.42578125" hidden="1" customWidth="1"/>
  </cols>
  <sheetData>
    <row r="1" spans="1:22" s="6" customFormat="1" x14ac:dyDescent="0.3">
      <c r="A1" s="5"/>
      <c r="B1" s="5"/>
      <c r="C1" s="19"/>
      <c r="D1" s="19"/>
      <c r="E1" s="20"/>
      <c r="F1" s="175"/>
      <c r="G1" s="208"/>
      <c r="H1" s="176" t="s">
        <v>49</v>
      </c>
      <c r="I1" s="137"/>
      <c r="J1" s="32"/>
      <c r="K1" s="31"/>
      <c r="L1" s="32"/>
      <c r="M1" s="31"/>
      <c r="N1" s="130"/>
      <c r="O1" s="116"/>
    </row>
    <row r="2" spans="1:22" s="6" customFormat="1" ht="7.9" customHeight="1" x14ac:dyDescent="0.3">
      <c r="A2" s="5"/>
      <c r="B2" s="5"/>
      <c r="C2" s="19"/>
      <c r="D2" s="19"/>
      <c r="E2" s="20"/>
      <c r="F2" s="175"/>
      <c r="G2" s="89"/>
      <c r="H2" s="32"/>
      <c r="I2" s="138"/>
      <c r="J2" s="32"/>
      <c r="K2" s="31"/>
      <c r="L2" s="32"/>
      <c r="M2" s="31"/>
      <c r="N2" s="130"/>
      <c r="O2" s="116"/>
    </row>
    <row r="3" spans="1:22" s="6" customFormat="1" x14ac:dyDescent="0.3">
      <c r="A3" s="318" t="s">
        <v>51</v>
      </c>
      <c r="B3" s="318"/>
      <c r="C3" s="318"/>
      <c r="D3" s="318"/>
      <c r="E3" s="318"/>
      <c r="F3" s="318"/>
      <c r="G3" s="318"/>
      <c r="H3" s="318"/>
      <c r="I3" s="139"/>
      <c r="J3" s="87"/>
      <c r="K3" s="33"/>
      <c r="L3" s="34"/>
      <c r="M3" s="33"/>
      <c r="N3" s="130"/>
      <c r="O3" s="116"/>
    </row>
    <row r="4" spans="1:22" s="6" customFormat="1" ht="20.25" customHeight="1" x14ac:dyDescent="0.3">
      <c r="A4" s="318" t="s">
        <v>46</v>
      </c>
      <c r="B4" s="318"/>
      <c r="C4" s="318"/>
      <c r="D4" s="318"/>
      <c r="E4" s="318"/>
      <c r="F4" s="318"/>
      <c r="G4" s="318"/>
      <c r="H4" s="318"/>
      <c r="I4" s="139"/>
      <c r="J4" s="87"/>
      <c r="K4" s="33"/>
      <c r="L4" s="34"/>
      <c r="M4" s="33"/>
      <c r="N4" s="130"/>
      <c r="O4" s="116"/>
    </row>
    <row r="5" spans="1:22" s="6" customFormat="1" ht="21.75" customHeight="1" x14ac:dyDescent="0.3">
      <c r="A5" s="318" t="s">
        <v>239</v>
      </c>
      <c r="B5" s="318"/>
      <c r="C5" s="318"/>
      <c r="D5" s="318"/>
      <c r="E5" s="318"/>
      <c r="F5" s="318"/>
      <c r="G5" s="318"/>
      <c r="H5" s="318"/>
      <c r="I5" s="139"/>
      <c r="J5" s="87"/>
      <c r="K5" s="33"/>
      <c r="L5" s="34"/>
      <c r="M5" s="33"/>
      <c r="N5" s="130"/>
      <c r="O5" s="116"/>
    </row>
    <row r="6" spans="1:22" s="6" customFormat="1" ht="22.9" customHeight="1" x14ac:dyDescent="0.3">
      <c r="A6" s="318" t="s">
        <v>238</v>
      </c>
      <c r="B6" s="318"/>
      <c r="C6" s="318"/>
      <c r="D6" s="318"/>
      <c r="E6" s="318"/>
      <c r="F6" s="318"/>
      <c r="G6" s="318"/>
      <c r="H6" s="318"/>
      <c r="I6" s="140">
        <f>H23+H33+H37+H40+H42</f>
        <v>22784</v>
      </c>
      <c r="J6" s="87"/>
      <c r="K6" s="33"/>
      <c r="L6" s="34"/>
      <c r="M6" s="33"/>
      <c r="N6" s="130"/>
      <c r="O6" s="116"/>
    </row>
    <row r="7" spans="1:22" s="4" customFormat="1" ht="6" customHeight="1" thickBot="1" x14ac:dyDescent="0.35">
      <c r="A7" s="5"/>
      <c r="B7" s="3"/>
      <c r="C7" s="35"/>
      <c r="D7" s="35"/>
      <c r="E7" s="21"/>
      <c r="F7" s="177"/>
      <c r="G7" s="24"/>
      <c r="H7" s="37"/>
      <c r="I7" s="138"/>
      <c r="J7" s="37"/>
      <c r="K7" s="36"/>
      <c r="L7" s="37"/>
      <c r="M7" s="36"/>
      <c r="N7" s="130"/>
      <c r="O7" s="114"/>
    </row>
    <row r="8" spans="1:22" s="4" customFormat="1" ht="37.5" customHeight="1" x14ac:dyDescent="0.25">
      <c r="A8" s="324" t="s">
        <v>100</v>
      </c>
      <c r="B8" s="295" t="s">
        <v>16</v>
      </c>
      <c r="C8" s="315" t="s">
        <v>17</v>
      </c>
      <c r="D8" s="315" t="s">
        <v>110</v>
      </c>
      <c r="E8" s="310" t="s">
        <v>116</v>
      </c>
      <c r="F8" s="307" t="s">
        <v>36</v>
      </c>
      <c r="G8" s="307"/>
      <c r="H8" s="308"/>
      <c r="I8" s="329" t="s">
        <v>40</v>
      </c>
      <c r="J8" s="326" t="s">
        <v>101</v>
      </c>
      <c r="K8" s="289" t="s">
        <v>103</v>
      </c>
      <c r="L8" s="292" t="s">
        <v>141</v>
      </c>
      <c r="M8" s="289" t="s">
        <v>260</v>
      </c>
      <c r="N8" s="283" t="s">
        <v>153</v>
      </c>
      <c r="O8" s="286" t="s">
        <v>183</v>
      </c>
      <c r="Q8" s="174" t="s">
        <v>223</v>
      </c>
    </row>
    <row r="9" spans="1:22" ht="22.5" customHeight="1" x14ac:dyDescent="0.25">
      <c r="A9" s="325"/>
      <c r="B9" s="296"/>
      <c r="C9" s="315"/>
      <c r="D9" s="315"/>
      <c r="E9" s="311"/>
      <c r="F9" s="305" t="s">
        <v>244</v>
      </c>
      <c r="G9" s="312" t="s">
        <v>245</v>
      </c>
      <c r="H9" s="313"/>
      <c r="I9" s="330"/>
      <c r="J9" s="327"/>
      <c r="K9" s="290"/>
      <c r="L9" s="293"/>
      <c r="M9" s="290"/>
      <c r="N9" s="284"/>
      <c r="O9" s="287"/>
      <c r="Q9" s="174" t="s">
        <v>224</v>
      </c>
    </row>
    <row r="10" spans="1:22" ht="90.6" customHeight="1" thickBot="1" x14ac:dyDescent="0.3">
      <c r="A10" s="325"/>
      <c r="B10" s="297"/>
      <c r="C10" s="316"/>
      <c r="D10" s="316"/>
      <c r="E10" s="311"/>
      <c r="F10" s="306"/>
      <c r="G10" s="274" t="s">
        <v>37</v>
      </c>
      <c r="H10" s="275" t="s">
        <v>38</v>
      </c>
      <c r="I10" s="331"/>
      <c r="J10" s="328"/>
      <c r="K10" s="291"/>
      <c r="L10" s="294"/>
      <c r="M10" s="291"/>
      <c r="N10" s="285"/>
      <c r="O10" s="288"/>
      <c r="Q10" s="1" t="s">
        <v>164</v>
      </c>
      <c r="R10" t="s">
        <v>181</v>
      </c>
    </row>
    <row r="11" spans="1:22" ht="23.25" customHeight="1" thickBot="1" x14ac:dyDescent="0.35">
      <c r="A11" s="46">
        <v>1</v>
      </c>
      <c r="B11" s="47">
        <v>1</v>
      </c>
      <c r="C11" s="48">
        <v>2</v>
      </c>
      <c r="D11" s="48">
        <v>3</v>
      </c>
      <c r="E11" s="48"/>
      <c r="F11" s="178">
        <v>4</v>
      </c>
      <c r="G11" s="179">
        <v>5</v>
      </c>
      <c r="H11" s="180">
        <v>6</v>
      </c>
      <c r="I11" s="141">
        <v>7</v>
      </c>
      <c r="J11" s="52">
        <v>7</v>
      </c>
      <c r="K11" s="49">
        <v>8</v>
      </c>
      <c r="L11" s="50">
        <v>9</v>
      </c>
      <c r="M11" s="49">
        <v>10</v>
      </c>
      <c r="N11" s="129">
        <v>11</v>
      </c>
      <c r="O11" s="122">
        <v>12</v>
      </c>
      <c r="Q11">
        <f>Q23+Q33+Q37+Q39+Q42</f>
        <v>15017</v>
      </c>
      <c r="R11">
        <f>R23+R33+R37+R39+R42</f>
        <v>16772</v>
      </c>
    </row>
    <row r="12" spans="1:22" ht="39" customHeight="1" x14ac:dyDescent="0.3">
      <c r="A12" s="66" t="s">
        <v>57</v>
      </c>
      <c r="B12" s="44" t="s">
        <v>2</v>
      </c>
      <c r="C12" s="67" t="s">
        <v>18</v>
      </c>
      <c r="D12" s="67" t="s">
        <v>19</v>
      </c>
      <c r="E12" s="67"/>
      <c r="F12" s="220">
        <v>82.2</v>
      </c>
      <c r="G12" s="276">
        <v>89.1</v>
      </c>
      <c r="H12" s="221">
        <v>90.5</v>
      </c>
      <c r="I12" s="143" t="s">
        <v>47</v>
      </c>
      <c r="J12" s="252">
        <f>H12/G12</f>
        <v>1.0157126823793492</v>
      </c>
      <c r="K12" s="45">
        <v>1</v>
      </c>
      <c r="L12" s="257">
        <f>IF(J12&gt;=1, 1,J12)</f>
        <v>1</v>
      </c>
      <c r="M12" s="317">
        <v>1</v>
      </c>
      <c r="N12" s="299" t="s">
        <v>227</v>
      </c>
      <c r="O12" s="282">
        <f>(L12+L13+L14+L16+L17+L18+L19+L20)/8</f>
        <v>1</v>
      </c>
    </row>
    <row r="13" spans="1:22" ht="21.75" customHeight="1" x14ac:dyDescent="0.3">
      <c r="A13" s="79" t="s">
        <v>58</v>
      </c>
      <c r="B13" s="314" t="s">
        <v>50</v>
      </c>
      <c r="C13" s="82" t="s">
        <v>165</v>
      </c>
      <c r="D13" s="82" t="s">
        <v>20</v>
      </c>
      <c r="E13" s="82"/>
      <c r="F13" s="222">
        <v>21387</v>
      </c>
      <c r="G13" s="223">
        <v>19409</v>
      </c>
      <c r="H13" s="224">
        <f>H23+H33+H37+H42+H40</f>
        <v>22784</v>
      </c>
      <c r="I13" s="143" t="s">
        <v>47</v>
      </c>
      <c r="J13" s="253">
        <f>H13/G13</f>
        <v>1.1738884022875986</v>
      </c>
      <c r="K13" s="43">
        <v>2</v>
      </c>
      <c r="L13" s="258">
        <f t="shared" ref="L13" si="0">IF(J13&gt;=1, 1,J13)</f>
        <v>1</v>
      </c>
      <c r="M13" s="301"/>
      <c r="N13" s="298"/>
      <c r="O13" s="282"/>
      <c r="P13" s="10"/>
    </row>
    <row r="14" spans="1:22" ht="24" customHeight="1" x14ac:dyDescent="0.3">
      <c r="A14" s="79" t="s">
        <v>59</v>
      </c>
      <c r="B14" s="314"/>
      <c r="C14" s="82" t="s">
        <v>166</v>
      </c>
      <c r="D14" s="82" t="s">
        <v>19</v>
      </c>
      <c r="E14" s="82"/>
      <c r="F14" s="225">
        <v>14</v>
      </c>
      <c r="G14" s="226">
        <v>14</v>
      </c>
      <c r="H14" s="68">
        <v>14</v>
      </c>
      <c r="I14" s="143" t="s">
        <v>47</v>
      </c>
      <c r="J14" s="253">
        <f>H14/G14</f>
        <v>1</v>
      </c>
      <c r="K14" s="43">
        <v>3</v>
      </c>
      <c r="L14" s="258">
        <f>IF(J14&gt;=1, 1,J14)</f>
        <v>1</v>
      </c>
      <c r="M14" s="301"/>
      <c r="N14" s="298"/>
      <c r="O14" s="282"/>
      <c r="V14" s="151">
        <v>39507</v>
      </c>
    </row>
    <row r="15" spans="1:22" ht="41.25" customHeight="1" x14ac:dyDescent="0.3">
      <c r="A15" s="79" t="s">
        <v>60</v>
      </c>
      <c r="B15" s="314"/>
      <c r="C15" s="82" t="s">
        <v>111</v>
      </c>
      <c r="D15" s="82"/>
      <c r="E15" s="82"/>
      <c r="F15" s="225"/>
      <c r="G15" s="83"/>
      <c r="H15" s="68"/>
      <c r="I15" s="142"/>
      <c r="J15" s="253"/>
      <c r="K15" s="43"/>
      <c r="L15" s="258"/>
      <c r="M15" s="301"/>
      <c r="N15" s="298"/>
      <c r="O15" s="282"/>
      <c r="V15" s="151">
        <v>19586</v>
      </c>
    </row>
    <row r="16" spans="1:22" ht="22.5" customHeight="1" x14ac:dyDescent="0.3">
      <c r="A16" s="79" t="s">
        <v>61</v>
      </c>
      <c r="B16" s="314"/>
      <c r="C16" s="82" t="s">
        <v>21</v>
      </c>
      <c r="D16" s="82" t="s">
        <v>19</v>
      </c>
      <c r="E16" s="82"/>
      <c r="F16" s="222">
        <v>183</v>
      </c>
      <c r="G16" s="83">
        <v>133</v>
      </c>
      <c r="H16" s="227">
        <v>200</v>
      </c>
      <c r="I16" s="143" t="s">
        <v>47</v>
      </c>
      <c r="J16" s="253">
        <f>H16/G16</f>
        <v>1.5037593984962405</v>
      </c>
      <c r="K16" s="43">
        <v>4</v>
      </c>
      <c r="L16" s="258">
        <f t="shared" ref="L16:L21" si="1">IF(J16&gt;=1, 1,J16)</f>
        <v>1</v>
      </c>
      <c r="M16" s="301"/>
      <c r="N16" s="298"/>
      <c r="O16" s="282"/>
      <c r="V16" s="152">
        <f>V15/V14*100</f>
        <v>49.576024501986986</v>
      </c>
    </row>
    <row r="17" spans="1:18" ht="23.25" customHeight="1" x14ac:dyDescent="0.3">
      <c r="A17" s="79" t="s">
        <v>62</v>
      </c>
      <c r="B17" s="314"/>
      <c r="C17" s="82" t="s">
        <v>22</v>
      </c>
      <c r="D17" s="82" t="s">
        <v>19</v>
      </c>
      <c r="E17" s="82"/>
      <c r="F17" s="222">
        <v>119</v>
      </c>
      <c r="G17" s="83">
        <v>119</v>
      </c>
      <c r="H17" s="227">
        <v>119</v>
      </c>
      <c r="I17" s="143" t="s">
        <v>47</v>
      </c>
      <c r="J17" s="253">
        <f>H17/G17</f>
        <v>1</v>
      </c>
      <c r="K17" s="43">
        <v>5</v>
      </c>
      <c r="L17" s="259">
        <f t="shared" si="1"/>
        <v>1</v>
      </c>
      <c r="M17" s="301"/>
      <c r="N17" s="298"/>
      <c r="O17" s="282"/>
    </row>
    <row r="18" spans="1:18" ht="24" customHeight="1" x14ac:dyDescent="0.3">
      <c r="A18" s="79" t="s">
        <v>63</v>
      </c>
      <c r="B18" s="314"/>
      <c r="C18" s="82" t="s">
        <v>23</v>
      </c>
      <c r="D18" s="82" t="s">
        <v>19</v>
      </c>
      <c r="E18" s="82"/>
      <c r="F18" s="222">
        <v>106</v>
      </c>
      <c r="G18" s="83">
        <v>100</v>
      </c>
      <c r="H18" s="227">
        <v>106</v>
      </c>
      <c r="I18" s="143" t="s">
        <v>47</v>
      </c>
      <c r="J18" s="253">
        <f>H18/G18</f>
        <v>1.06</v>
      </c>
      <c r="K18" s="43">
        <v>6</v>
      </c>
      <c r="L18" s="258">
        <f t="shared" si="1"/>
        <v>1</v>
      </c>
      <c r="M18" s="301"/>
      <c r="N18" s="298"/>
      <c r="O18" s="282"/>
    </row>
    <row r="19" spans="1:18" ht="59.45" customHeight="1" x14ac:dyDescent="0.3">
      <c r="A19" s="79" t="s">
        <v>64</v>
      </c>
      <c r="B19" s="314"/>
      <c r="C19" s="211" t="s">
        <v>180</v>
      </c>
      <c r="D19" s="82" t="s">
        <v>19</v>
      </c>
      <c r="E19" s="82"/>
      <c r="F19" s="222">
        <v>0</v>
      </c>
      <c r="G19" s="83">
        <v>0</v>
      </c>
      <c r="H19" s="227">
        <v>0</v>
      </c>
      <c r="I19" s="143" t="s">
        <v>47</v>
      </c>
      <c r="J19" s="253">
        <v>1</v>
      </c>
      <c r="K19" s="43">
        <v>7</v>
      </c>
      <c r="L19" s="258">
        <f>IF(J19&gt;=1, 1,J19)</f>
        <v>1</v>
      </c>
      <c r="M19" s="301"/>
      <c r="N19" s="298"/>
      <c r="O19" s="282"/>
    </row>
    <row r="20" spans="1:18" ht="74.45" customHeight="1" x14ac:dyDescent="0.3">
      <c r="A20" s="79" t="s">
        <v>65</v>
      </c>
      <c r="B20" s="314"/>
      <c r="C20" s="82" t="s">
        <v>123</v>
      </c>
      <c r="D20" s="82" t="s">
        <v>19</v>
      </c>
      <c r="E20" s="82"/>
      <c r="F20" s="225">
        <v>7</v>
      </c>
      <c r="G20" s="226">
        <v>9.3000000000000007</v>
      </c>
      <c r="H20" s="68">
        <v>9.3000000000000007</v>
      </c>
      <c r="I20" s="143" t="s">
        <v>47</v>
      </c>
      <c r="J20" s="253">
        <f t="shared" ref="J20:J26" si="2">H20/G20</f>
        <v>1</v>
      </c>
      <c r="K20" s="43">
        <v>8</v>
      </c>
      <c r="L20" s="258">
        <f t="shared" si="1"/>
        <v>1</v>
      </c>
      <c r="M20" s="302"/>
      <c r="N20" s="298"/>
      <c r="O20" s="282"/>
    </row>
    <row r="21" spans="1:18" ht="21.6" customHeight="1" x14ac:dyDescent="0.3">
      <c r="A21" s="79" t="s">
        <v>66</v>
      </c>
      <c r="B21" s="309" t="s">
        <v>24</v>
      </c>
      <c r="C21" s="82" t="s">
        <v>167</v>
      </c>
      <c r="D21" s="82" t="s">
        <v>20</v>
      </c>
      <c r="E21" s="82"/>
      <c r="F21" s="222">
        <v>493</v>
      </c>
      <c r="G21" s="83">
        <v>493</v>
      </c>
      <c r="H21" s="227">
        <v>493</v>
      </c>
      <c r="I21" s="143" t="s">
        <v>47</v>
      </c>
      <c r="J21" s="253">
        <f t="shared" si="2"/>
        <v>1</v>
      </c>
      <c r="K21" s="81">
        <v>9</v>
      </c>
      <c r="L21" s="258">
        <f t="shared" si="1"/>
        <v>1</v>
      </c>
      <c r="M21" s="300">
        <v>2</v>
      </c>
      <c r="N21" s="303" t="s">
        <v>143</v>
      </c>
      <c r="O21" s="281">
        <f>(L21+L22+L23+L24+L25+L26+L27+L28)/7</f>
        <v>1</v>
      </c>
    </row>
    <row r="22" spans="1:18" ht="21" customHeight="1" x14ac:dyDescent="0.3">
      <c r="A22" s="79" t="s">
        <v>67</v>
      </c>
      <c r="B22" s="309"/>
      <c r="C22" s="82" t="s">
        <v>169</v>
      </c>
      <c r="D22" s="82" t="s">
        <v>25</v>
      </c>
      <c r="E22" s="82"/>
      <c r="F22" s="222">
        <v>10103</v>
      </c>
      <c r="G22" s="83">
        <v>10103</v>
      </c>
      <c r="H22" s="227">
        <v>10194</v>
      </c>
      <c r="I22" s="143" t="s">
        <v>47</v>
      </c>
      <c r="J22" s="253">
        <f>H22/G22</f>
        <v>1.0090072255765614</v>
      </c>
      <c r="K22" s="43">
        <v>10</v>
      </c>
      <c r="L22" s="258">
        <f t="shared" ref="L22:L46" si="3">IF(J22&gt;=1, 1,J22)</f>
        <v>1</v>
      </c>
      <c r="M22" s="301"/>
      <c r="N22" s="304"/>
      <c r="O22" s="281"/>
    </row>
    <row r="23" spans="1:18" ht="25.15" customHeight="1" x14ac:dyDescent="0.3">
      <c r="A23" s="79" t="s">
        <v>68</v>
      </c>
      <c r="B23" s="309"/>
      <c r="C23" s="83" t="s">
        <v>168</v>
      </c>
      <c r="D23" s="82" t="s">
        <v>20</v>
      </c>
      <c r="E23" s="82"/>
      <c r="F23" s="222">
        <v>7536</v>
      </c>
      <c r="G23" s="83">
        <v>7505</v>
      </c>
      <c r="H23" s="227">
        <v>7914</v>
      </c>
      <c r="I23" s="143" t="s">
        <v>47</v>
      </c>
      <c r="J23" s="253">
        <f t="shared" si="2"/>
        <v>1.0544970019986675</v>
      </c>
      <c r="K23" s="43">
        <v>11</v>
      </c>
      <c r="L23" s="258">
        <f t="shared" si="3"/>
        <v>1</v>
      </c>
      <c r="M23" s="301"/>
      <c r="N23" s="304"/>
      <c r="O23" s="281"/>
      <c r="Q23">
        <v>7495</v>
      </c>
      <c r="R23">
        <v>8679</v>
      </c>
    </row>
    <row r="24" spans="1:18" ht="36.6" customHeight="1" x14ac:dyDescent="0.3">
      <c r="A24" s="79" t="s">
        <v>70</v>
      </c>
      <c r="B24" s="309"/>
      <c r="C24" s="82" t="s">
        <v>55</v>
      </c>
      <c r="D24" s="82" t="s">
        <v>20</v>
      </c>
      <c r="E24" s="82"/>
      <c r="F24" s="222">
        <v>15</v>
      </c>
      <c r="G24" s="83">
        <v>0</v>
      </c>
      <c r="H24" s="227">
        <v>0</v>
      </c>
      <c r="I24" s="216"/>
      <c r="J24" s="254">
        <v>0</v>
      </c>
      <c r="K24" s="219">
        <v>0</v>
      </c>
      <c r="L24" s="260">
        <f>IF(J24&gt;=1, 1,J24)</f>
        <v>0</v>
      </c>
      <c r="M24" s="301"/>
      <c r="N24" s="304"/>
      <c r="O24" s="281"/>
    </row>
    <row r="25" spans="1:18" ht="24" customHeight="1" x14ac:dyDescent="0.3">
      <c r="A25" s="79" t="s">
        <v>69</v>
      </c>
      <c r="B25" s="309"/>
      <c r="C25" s="82" t="s">
        <v>170</v>
      </c>
      <c r="D25" s="82" t="s">
        <v>20</v>
      </c>
      <c r="E25" s="82"/>
      <c r="F25" s="222">
        <v>2649801</v>
      </c>
      <c r="G25" s="223">
        <v>2770680</v>
      </c>
      <c r="H25" s="227">
        <v>2826724</v>
      </c>
      <c r="I25" s="143" t="s">
        <v>47</v>
      </c>
      <c r="J25" s="253">
        <f t="shared" si="2"/>
        <v>1.0202275253728326</v>
      </c>
      <c r="K25" s="43">
        <v>12</v>
      </c>
      <c r="L25" s="258">
        <f t="shared" si="3"/>
        <v>1</v>
      </c>
      <c r="M25" s="301"/>
      <c r="N25" s="304"/>
      <c r="O25" s="281"/>
    </row>
    <row r="26" spans="1:18" ht="36" customHeight="1" x14ac:dyDescent="0.3">
      <c r="A26" s="79" t="s">
        <v>71</v>
      </c>
      <c r="B26" s="309"/>
      <c r="C26" s="82" t="s">
        <v>171</v>
      </c>
      <c r="D26" s="82" t="s">
        <v>19</v>
      </c>
      <c r="E26" s="82"/>
      <c r="F26" s="225">
        <v>5.2</v>
      </c>
      <c r="G26" s="226">
        <v>1.1000000000000001</v>
      </c>
      <c r="H26" s="68">
        <f>H25/G25*100-100</f>
        <v>2.0227525372832531</v>
      </c>
      <c r="I26" s="143" t="s">
        <v>47</v>
      </c>
      <c r="J26" s="253">
        <f t="shared" si="2"/>
        <v>1.8388659429847753</v>
      </c>
      <c r="K26" s="43">
        <v>13</v>
      </c>
      <c r="L26" s="258">
        <f t="shared" si="3"/>
        <v>1</v>
      </c>
      <c r="M26" s="301"/>
      <c r="N26" s="304"/>
      <c r="O26" s="281"/>
    </row>
    <row r="27" spans="1:18" ht="23.25" customHeight="1" x14ac:dyDescent="0.3">
      <c r="A27" s="79" t="s">
        <v>72</v>
      </c>
      <c r="B27" s="309"/>
      <c r="C27" s="82" t="s">
        <v>52</v>
      </c>
      <c r="D27" s="82" t="s">
        <v>20</v>
      </c>
      <c r="E27" s="82"/>
      <c r="F27" s="222">
        <v>2400</v>
      </c>
      <c r="G27" s="223">
        <v>2400</v>
      </c>
      <c r="H27" s="227">
        <v>2400</v>
      </c>
      <c r="I27" s="143" t="s">
        <v>47</v>
      </c>
      <c r="J27" s="253">
        <f t="shared" ref="J27:J39" si="4">H27/G27</f>
        <v>1</v>
      </c>
      <c r="K27" s="43">
        <v>14</v>
      </c>
      <c r="L27" s="258">
        <f t="shared" si="3"/>
        <v>1</v>
      </c>
      <c r="M27" s="301"/>
      <c r="N27" s="304"/>
      <c r="O27" s="281"/>
    </row>
    <row r="28" spans="1:18" ht="39" customHeight="1" x14ac:dyDescent="0.3">
      <c r="A28" s="12" t="s">
        <v>73</v>
      </c>
      <c r="B28" s="126"/>
      <c r="C28" s="83" t="s">
        <v>204</v>
      </c>
      <c r="D28" s="83" t="s">
        <v>20</v>
      </c>
      <c r="E28" s="84"/>
      <c r="F28" s="222">
        <v>5</v>
      </c>
      <c r="G28" s="223">
        <v>5</v>
      </c>
      <c r="H28" s="227">
        <v>5</v>
      </c>
      <c r="I28" s="143" t="s">
        <v>47</v>
      </c>
      <c r="J28" s="253">
        <f t="shared" si="4"/>
        <v>1</v>
      </c>
      <c r="K28" s="81">
        <v>15</v>
      </c>
      <c r="L28" s="258">
        <f t="shared" si="3"/>
        <v>1</v>
      </c>
      <c r="M28" s="302"/>
      <c r="N28" s="299"/>
      <c r="O28" s="281"/>
    </row>
    <row r="29" spans="1:18" ht="21" customHeight="1" x14ac:dyDescent="0.3">
      <c r="A29" s="79" t="s">
        <v>74</v>
      </c>
      <c r="B29" s="309" t="s">
        <v>26</v>
      </c>
      <c r="C29" s="82" t="s">
        <v>228</v>
      </c>
      <c r="D29" s="82" t="s">
        <v>25</v>
      </c>
      <c r="E29" s="84"/>
      <c r="F29" s="222">
        <v>81762</v>
      </c>
      <c r="G29" s="223">
        <v>78320</v>
      </c>
      <c r="H29" s="227">
        <v>84830</v>
      </c>
      <c r="I29" s="143" t="s">
        <v>47</v>
      </c>
      <c r="J29" s="253">
        <f t="shared" si="4"/>
        <v>1.0831205311542391</v>
      </c>
      <c r="K29" s="81">
        <v>16</v>
      </c>
      <c r="L29" s="258">
        <f t="shared" si="3"/>
        <v>1</v>
      </c>
      <c r="M29" s="320">
        <v>3</v>
      </c>
      <c r="N29" s="298" t="s">
        <v>144</v>
      </c>
      <c r="O29" s="281">
        <f>(L29+L30+L31+L32+L33)/5</f>
        <v>1</v>
      </c>
    </row>
    <row r="30" spans="1:18" ht="40.5" customHeight="1" x14ac:dyDescent="0.3">
      <c r="A30" s="79" t="s">
        <v>75</v>
      </c>
      <c r="B30" s="309"/>
      <c r="C30" s="82" t="s">
        <v>39</v>
      </c>
      <c r="D30" s="82" t="s">
        <v>20</v>
      </c>
      <c r="E30" s="82"/>
      <c r="F30" s="222">
        <v>21064</v>
      </c>
      <c r="G30" s="223">
        <v>21070</v>
      </c>
      <c r="H30" s="227">
        <v>21141</v>
      </c>
      <c r="I30" s="143" t="s">
        <v>47</v>
      </c>
      <c r="J30" s="253">
        <f t="shared" si="4"/>
        <v>1.0033697199810157</v>
      </c>
      <c r="K30" s="43">
        <v>17</v>
      </c>
      <c r="L30" s="258">
        <f t="shared" si="3"/>
        <v>1</v>
      </c>
      <c r="M30" s="321"/>
      <c r="N30" s="298"/>
      <c r="O30" s="281"/>
    </row>
    <row r="31" spans="1:18" ht="57" customHeight="1" x14ac:dyDescent="0.3">
      <c r="A31" s="79" t="s">
        <v>76</v>
      </c>
      <c r="B31" s="309"/>
      <c r="C31" s="82" t="s">
        <v>229</v>
      </c>
      <c r="D31" s="82" t="s">
        <v>20</v>
      </c>
      <c r="E31" s="82"/>
      <c r="F31" s="222">
        <v>4900</v>
      </c>
      <c r="G31" s="223">
        <v>3710</v>
      </c>
      <c r="H31" s="227">
        <v>5454</v>
      </c>
      <c r="I31" s="143" t="s">
        <v>47</v>
      </c>
      <c r="J31" s="253">
        <f t="shared" si="4"/>
        <v>1.4700808625336927</v>
      </c>
      <c r="K31" s="43">
        <v>18</v>
      </c>
      <c r="L31" s="258">
        <f t="shared" si="3"/>
        <v>1</v>
      </c>
      <c r="M31" s="321"/>
      <c r="N31" s="298"/>
      <c r="O31" s="281"/>
    </row>
    <row r="32" spans="1:18" ht="37.15" customHeight="1" x14ac:dyDescent="0.3">
      <c r="A32" s="79" t="s">
        <v>77</v>
      </c>
      <c r="B32" s="309"/>
      <c r="C32" s="82" t="s">
        <v>184</v>
      </c>
      <c r="D32" s="82" t="s">
        <v>19</v>
      </c>
      <c r="E32" s="82"/>
      <c r="F32" s="222">
        <v>23</v>
      </c>
      <c r="G32" s="226">
        <f>G31/G30*100</f>
        <v>17.607973421926911</v>
      </c>
      <c r="H32" s="227">
        <f>H31/H30*100</f>
        <v>25.798212005108557</v>
      </c>
      <c r="I32" s="143" t="s">
        <v>47</v>
      </c>
      <c r="J32" s="253">
        <f t="shared" si="4"/>
        <v>1.465143738403335</v>
      </c>
      <c r="K32" s="43">
        <v>19</v>
      </c>
      <c r="L32" s="259">
        <f>IF(J32&gt;=1, 1,J32)</f>
        <v>1</v>
      </c>
      <c r="M32" s="321"/>
      <c r="N32" s="298"/>
      <c r="O32" s="281"/>
    </row>
    <row r="33" spans="1:18" ht="22.5" customHeight="1" x14ac:dyDescent="0.3">
      <c r="A33" s="79" t="s">
        <v>78</v>
      </c>
      <c r="B33" s="309"/>
      <c r="C33" s="82" t="s">
        <v>230</v>
      </c>
      <c r="D33" s="82" t="s">
        <v>20</v>
      </c>
      <c r="E33" s="82"/>
      <c r="F33" s="222">
        <v>311</v>
      </c>
      <c r="G33" s="83">
        <v>115</v>
      </c>
      <c r="H33" s="227">
        <v>281</v>
      </c>
      <c r="I33" s="143" t="s">
        <v>47</v>
      </c>
      <c r="J33" s="253">
        <f t="shared" si="4"/>
        <v>2.4434782608695653</v>
      </c>
      <c r="K33" s="43">
        <v>20</v>
      </c>
      <c r="L33" s="259">
        <f t="shared" si="3"/>
        <v>1</v>
      </c>
      <c r="M33" s="322"/>
      <c r="N33" s="298"/>
      <c r="O33" s="281"/>
      <c r="Q33">
        <v>105</v>
      </c>
      <c r="R33">
        <v>181</v>
      </c>
    </row>
    <row r="34" spans="1:18" ht="20.25" customHeight="1" x14ac:dyDescent="0.3">
      <c r="A34" s="79" t="s">
        <v>79</v>
      </c>
      <c r="B34" s="309" t="s">
        <v>9</v>
      </c>
      <c r="C34" s="82" t="s">
        <v>27</v>
      </c>
      <c r="D34" s="82" t="s">
        <v>20</v>
      </c>
      <c r="E34" s="82"/>
      <c r="F34" s="222">
        <v>1732488</v>
      </c>
      <c r="G34" s="223">
        <v>1859720</v>
      </c>
      <c r="H34" s="227">
        <v>1917595</v>
      </c>
      <c r="I34" s="143" t="s">
        <v>47</v>
      </c>
      <c r="J34" s="253">
        <f t="shared" si="4"/>
        <v>1.0311202761706064</v>
      </c>
      <c r="K34" s="43">
        <v>21</v>
      </c>
      <c r="L34" s="259">
        <f t="shared" si="3"/>
        <v>1</v>
      </c>
      <c r="M34" s="320">
        <v>4</v>
      </c>
      <c r="N34" s="298" t="s">
        <v>145</v>
      </c>
      <c r="O34" s="281">
        <f>(L34+L35+L36+L37)/4</f>
        <v>0.95080315544344063</v>
      </c>
    </row>
    <row r="35" spans="1:18" ht="40.5" customHeight="1" x14ac:dyDescent="0.3">
      <c r="A35" s="79" t="s">
        <v>182</v>
      </c>
      <c r="B35" s="309"/>
      <c r="C35" s="82" t="s">
        <v>172</v>
      </c>
      <c r="D35" s="82" t="s">
        <v>20</v>
      </c>
      <c r="E35" s="83">
        <v>186798</v>
      </c>
      <c r="F35" s="222">
        <v>304159</v>
      </c>
      <c r="G35" s="223">
        <v>213476</v>
      </c>
      <c r="H35" s="227">
        <v>309778</v>
      </c>
      <c r="I35" s="143" t="s">
        <v>47</v>
      </c>
      <c r="J35" s="253">
        <f t="shared" si="4"/>
        <v>1.451113942550919</v>
      </c>
      <c r="K35" s="43">
        <v>22</v>
      </c>
      <c r="L35" s="258">
        <f t="shared" si="3"/>
        <v>1</v>
      </c>
      <c r="M35" s="321"/>
      <c r="N35" s="298"/>
      <c r="O35" s="281"/>
    </row>
    <row r="36" spans="1:18" s="11" customFormat="1" ht="78" customHeight="1" x14ac:dyDescent="0.3">
      <c r="A36" s="12" t="s">
        <v>80</v>
      </c>
      <c r="B36" s="309"/>
      <c r="C36" s="83" t="s">
        <v>232</v>
      </c>
      <c r="D36" s="83" t="s">
        <v>19</v>
      </c>
      <c r="E36" s="83"/>
      <c r="F36" s="225">
        <v>2.7</v>
      </c>
      <c r="G36" s="226">
        <v>2.2999999999999998</v>
      </c>
      <c r="H36" s="68">
        <f>H35/F35*100-100</f>
        <v>1.847389030079654</v>
      </c>
      <c r="I36" s="143"/>
      <c r="J36" s="253">
        <f t="shared" si="4"/>
        <v>0.80321262177376274</v>
      </c>
      <c r="K36" s="43">
        <v>23</v>
      </c>
      <c r="L36" s="258">
        <f>IF(J36&gt;=1, 1,J36)</f>
        <v>0.80321262177376274</v>
      </c>
      <c r="M36" s="321"/>
      <c r="N36" s="298"/>
      <c r="O36" s="281"/>
    </row>
    <row r="37" spans="1:18" ht="23.45" customHeight="1" x14ac:dyDescent="0.3">
      <c r="A37" s="79" t="s">
        <v>81</v>
      </c>
      <c r="B37" s="309"/>
      <c r="C37" s="82" t="s">
        <v>173</v>
      </c>
      <c r="D37" s="82" t="s">
        <v>20</v>
      </c>
      <c r="E37" s="82"/>
      <c r="F37" s="222">
        <v>11088</v>
      </c>
      <c r="G37" s="223">
        <v>9400</v>
      </c>
      <c r="H37" s="227">
        <v>12069</v>
      </c>
      <c r="I37" s="143" t="s">
        <v>47</v>
      </c>
      <c r="J37" s="253">
        <f t="shared" si="4"/>
        <v>1.2839361702127658</v>
      </c>
      <c r="K37" s="43">
        <v>24</v>
      </c>
      <c r="L37" s="258">
        <f t="shared" si="3"/>
        <v>1</v>
      </c>
      <c r="M37" s="322"/>
      <c r="N37" s="298"/>
      <c r="O37" s="281"/>
      <c r="Q37">
        <v>5400</v>
      </c>
      <c r="R37">
        <v>5829</v>
      </c>
    </row>
    <row r="38" spans="1:18" ht="21.6" customHeight="1" x14ac:dyDescent="0.3">
      <c r="A38" s="79" t="s">
        <v>140</v>
      </c>
      <c r="B38" s="309" t="s">
        <v>10</v>
      </c>
      <c r="C38" s="82" t="s">
        <v>174</v>
      </c>
      <c r="D38" s="82" t="s">
        <v>25</v>
      </c>
      <c r="E38" s="82"/>
      <c r="F38" s="222">
        <v>45154</v>
      </c>
      <c r="G38" s="223">
        <v>49500</v>
      </c>
      <c r="H38" s="227">
        <v>56499</v>
      </c>
      <c r="I38" s="143" t="s">
        <v>47</v>
      </c>
      <c r="J38" s="253">
        <f t="shared" si="4"/>
        <v>1.1413939393939394</v>
      </c>
      <c r="K38" s="81">
        <v>25</v>
      </c>
      <c r="L38" s="258">
        <f t="shared" si="3"/>
        <v>1</v>
      </c>
      <c r="M38" s="320">
        <v>5</v>
      </c>
      <c r="N38" s="298" t="s">
        <v>146</v>
      </c>
      <c r="O38" s="337">
        <f>(L38+L39+L40)/3</f>
        <v>1</v>
      </c>
    </row>
    <row r="39" spans="1:18" ht="57.75" customHeight="1" x14ac:dyDescent="0.3">
      <c r="A39" s="79" t="s">
        <v>82</v>
      </c>
      <c r="B39" s="309"/>
      <c r="C39" s="82" t="s">
        <v>231</v>
      </c>
      <c r="D39" s="82" t="s">
        <v>19</v>
      </c>
      <c r="E39" s="82"/>
      <c r="F39" s="222">
        <v>0</v>
      </c>
      <c r="G39" s="83">
        <v>1.1000000000000001</v>
      </c>
      <c r="H39" s="227">
        <f>H38/F38*100-100</f>
        <v>25.125127341985205</v>
      </c>
      <c r="I39" s="143" t="s">
        <v>47</v>
      </c>
      <c r="J39" s="253">
        <f t="shared" si="4"/>
        <v>22.841024856350185</v>
      </c>
      <c r="K39" s="43">
        <v>26</v>
      </c>
      <c r="L39" s="258">
        <f>IF(J39&gt;=1, 1,J39)</f>
        <v>1</v>
      </c>
      <c r="M39" s="321"/>
      <c r="N39" s="298"/>
      <c r="O39" s="337"/>
      <c r="Q39">
        <v>340</v>
      </c>
      <c r="R39">
        <v>410</v>
      </c>
    </row>
    <row r="40" spans="1:18" ht="22.5" customHeight="1" x14ac:dyDescent="0.3">
      <c r="A40" s="79" t="s">
        <v>83</v>
      </c>
      <c r="B40" s="309"/>
      <c r="C40" s="82" t="s">
        <v>233</v>
      </c>
      <c r="D40" s="82" t="s">
        <v>20</v>
      </c>
      <c r="E40" s="82"/>
      <c r="F40" s="222">
        <v>523</v>
      </c>
      <c r="G40" s="83">
        <v>344</v>
      </c>
      <c r="H40" s="227">
        <v>482</v>
      </c>
      <c r="I40" s="143" t="s">
        <v>47</v>
      </c>
      <c r="J40" s="253">
        <f t="shared" ref="J40:J46" si="5">H40/G40</f>
        <v>1.4011627906976745</v>
      </c>
      <c r="K40" s="43">
        <v>27</v>
      </c>
      <c r="L40" s="258">
        <f t="shared" si="3"/>
        <v>1</v>
      </c>
      <c r="M40" s="322"/>
      <c r="N40" s="298"/>
      <c r="O40" s="337"/>
    </row>
    <row r="41" spans="1:18" ht="22.5" customHeight="1" x14ac:dyDescent="0.3">
      <c r="A41" s="79" t="s">
        <v>84</v>
      </c>
      <c r="B41" s="309" t="s">
        <v>11</v>
      </c>
      <c r="C41" s="82" t="s">
        <v>28</v>
      </c>
      <c r="D41" s="82" t="s">
        <v>25</v>
      </c>
      <c r="E41" s="82"/>
      <c r="F41" s="222">
        <v>9609</v>
      </c>
      <c r="G41" s="83">
        <v>9590</v>
      </c>
      <c r="H41" s="227">
        <v>9678</v>
      </c>
      <c r="I41" s="143" t="s">
        <v>47</v>
      </c>
      <c r="J41" s="253">
        <f t="shared" si="5"/>
        <v>1.0091762252346195</v>
      </c>
      <c r="K41" s="43">
        <v>28</v>
      </c>
      <c r="L41" s="258">
        <f t="shared" si="3"/>
        <v>1</v>
      </c>
      <c r="M41" s="320">
        <v>6</v>
      </c>
      <c r="N41" s="298" t="s">
        <v>147</v>
      </c>
      <c r="O41" s="281">
        <f>(L41+L42+L43)/3</f>
        <v>1</v>
      </c>
    </row>
    <row r="42" spans="1:18" ht="24.6" customHeight="1" x14ac:dyDescent="0.3">
      <c r="A42" s="79" t="s">
        <v>85</v>
      </c>
      <c r="B42" s="309"/>
      <c r="C42" s="82" t="s">
        <v>175</v>
      </c>
      <c r="D42" s="82" t="s">
        <v>20</v>
      </c>
      <c r="E42" s="82"/>
      <c r="F42" s="222">
        <v>1929</v>
      </c>
      <c r="G42" s="83">
        <v>1800</v>
      </c>
      <c r="H42" s="227">
        <v>2038</v>
      </c>
      <c r="I42" s="143" t="s">
        <v>47</v>
      </c>
      <c r="J42" s="253">
        <f t="shared" si="5"/>
        <v>1.1322222222222222</v>
      </c>
      <c r="K42" s="43">
        <v>29</v>
      </c>
      <c r="L42" s="258">
        <f t="shared" si="3"/>
        <v>1</v>
      </c>
      <c r="M42" s="321"/>
      <c r="N42" s="298"/>
      <c r="O42" s="281"/>
      <c r="Q42">
        <v>1677</v>
      </c>
      <c r="R42">
        <v>1673</v>
      </c>
    </row>
    <row r="43" spans="1:18" ht="40.9" customHeight="1" x14ac:dyDescent="0.3">
      <c r="A43" s="79" t="s">
        <v>86</v>
      </c>
      <c r="B43" s="309"/>
      <c r="C43" s="82" t="s">
        <v>176</v>
      </c>
      <c r="D43" s="82" t="s">
        <v>25</v>
      </c>
      <c r="E43" s="82"/>
      <c r="F43" s="222">
        <v>50</v>
      </c>
      <c r="G43" s="83">
        <v>50</v>
      </c>
      <c r="H43" s="227">
        <v>50</v>
      </c>
      <c r="I43" s="143" t="s">
        <v>47</v>
      </c>
      <c r="J43" s="253">
        <f t="shared" si="5"/>
        <v>1</v>
      </c>
      <c r="K43" s="43">
        <v>30</v>
      </c>
      <c r="L43" s="258">
        <f t="shared" si="3"/>
        <v>1</v>
      </c>
      <c r="M43" s="322"/>
      <c r="N43" s="298"/>
      <c r="O43" s="281"/>
    </row>
    <row r="44" spans="1:18" ht="24.75" customHeight="1" x14ac:dyDescent="0.3">
      <c r="A44" s="79" t="s">
        <v>87</v>
      </c>
      <c r="B44" s="309" t="s">
        <v>113</v>
      </c>
      <c r="C44" s="82" t="s">
        <v>29</v>
      </c>
      <c r="D44" s="82" t="s">
        <v>20</v>
      </c>
      <c r="E44" s="82"/>
      <c r="F44" s="222">
        <v>20</v>
      </c>
      <c r="G44" s="223">
        <v>18</v>
      </c>
      <c r="H44" s="227">
        <f>8+4+20+16+11+8+22+4+4+4+18</f>
        <v>119</v>
      </c>
      <c r="I44" s="143" t="s">
        <v>47</v>
      </c>
      <c r="J44" s="253">
        <f t="shared" si="5"/>
        <v>6.6111111111111107</v>
      </c>
      <c r="K44" s="43">
        <v>31</v>
      </c>
      <c r="L44" s="258">
        <f t="shared" si="3"/>
        <v>1</v>
      </c>
      <c r="M44" s="320">
        <v>7</v>
      </c>
      <c r="N44" s="298" t="s">
        <v>148</v>
      </c>
      <c r="O44" s="281">
        <f>(L44+L45)/2</f>
        <v>1</v>
      </c>
    </row>
    <row r="45" spans="1:18" ht="39.6" customHeight="1" x14ac:dyDescent="0.3">
      <c r="A45" s="79" t="s">
        <v>88</v>
      </c>
      <c r="B45" s="309"/>
      <c r="C45" s="82" t="s">
        <v>30</v>
      </c>
      <c r="D45" s="82" t="s">
        <v>20</v>
      </c>
      <c r="E45" s="82"/>
      <c r="F45" s="222">
        <v>25</v>
      </c>
      <c r="G45" s="83">
        <v>20</v>
      </c>
      <c r="H45" s="227">
        <v>20</v>
      </c>
      <c r="I45" s="144" t="s">
        <v>48</v>
      </c>
      <c r="J45" s="253">
        <f t="shared" si="5"/>
        <v>1</v>
      </c>
      <c r="K45" s="43">
        <v>32</v>
      </c>
      <c r="L45" s="258">
        <f t="shared" si="3"/>
        <v>1</v>
      </c>
      <c r="M45" s="322"/>
      <c r="N45" s="298"/>
      <c r="O45" s="281"/>
    </row>
    <row r="46" spans="1:18" ht="41.25" customHeight="1" x14ac:dyDescent="0.3">
      <c r="A46" s="79" t="s">
        <v>89</v>
      </c>
      <c r="B46" s="209" t="s">
        <v>31</v>
      </c>
      <c r="C46" s="82" t="s">
        <v>32</v>
      </c>
      <c r="D46" s="82" t="s">
        <v>33</v>
      </c>
      <c r="E46" s="82"/>
      <c r="F46" s="222">
        <v>21</v>
      </c>
      <c r="G46" s="83">
        <v>20</v>
      </c>
      <c r="H46" s="227">
        <v>20</v>
      </c>
      <c r="I46" s="143" t="s">
        <v>47</v>
      </c>
      <c r="J46" s="253">
        <f t="shared" si="5"/>
        <v>1</v>
      </c>
      <c r="K46" s="43">
        <v>33</v>
      </c>
      <c r="L46" s="258">
        <f t="shared" si="3"/>
        <v>1</v>
      </c>
      <c r="M46" s="81">
        <v>8</v>
      </c>
      <c r="N46" s="131" t="s">
        <v>149</v>
      </c>
      <c r="O46" s="264">
        <f>L46</f>
        <v>1</v>
      </c>
    </row>
    <row r="47" spans="1:18" ht="43.5" hidden="1" customHeight="1" x14ac:dyDescent="0.3">
      <c r="A47" s="79"/>
      <c r="B47" s="209" t="s">
        <v>34</v>
      </c>
      <c r="C47" s="39"/>
      <c r="D47" s="82"/>
      <c r="E47" s="82"/>
      <c r="F47" s="225"/>
      <c r="G47" s="83"/>
      <c r="H47" s="68"/>
      <c r="I47" s="143"/>
      <c r="J47" s="253"/>
      <c r="K47" s="43"/>
      <c r="L47" s="258">
        <f t="shared" ref="L47:L64" si="6">IF(J47&gt;=1, 1,J47)</f>
        <v>0</v>
      </c>
      <c r="M47" s="81"/>
      <c r="N47" s="131"/>
      <c r="O47" s="264"/>
    </row>
    <row r="48" spans="1:18" ht="42" customHeight="1" x14ac:dyDescent="0.3">
      <c r="A48" s="80" t="s">
        <v>90</v>
      </c>
      <c r="B48" s="209"/>
      <c r="C48" s="83" t="s">
        <v>127</v>
      </c>
      <c r="D48" s="82" t="s">
        <v>129</v>
      </c>
      <c r="E48" s="84"/>
      <c r="F48" s="225">
        <v>114.3</v>
      </c>
      <c r="G48" s="83">
        <v>107.2</v>
      </c>
      <c r="H48" s="68">
        <f>56499/39507*100</f>
        <v>143.01009947604223</v>
      </c>
      <c r="I48" s="143" t="s">
        <v>47</v>
      </c>
      <c r="J48" s="253">
        <f>H48/G48</f>
        <v>1.3340494354108416</v>
      </c>
      <c r="K48" s="85">
        <v>34</v>
      </c>
      <c r="L48" s="259">
        <f t="shared" si="6"/>
        <v>1</v>
      </c>
      <c r="M48" s="81">
        <v>9</v>
      </c>
      <c r="N48" s="131" t="s">
        <v>150</v>
      </c>
      <c r="O48" s="264">
        <f>L48</f>
        <v>1</v>
      </c>
    </row>
    <row r="49" spans="1:16" ht="21" customHeight="1" x14ac:dyDescent="0.3">
      <c r="A49" s="125" t="s">
        <v>91</v>
      </c>
      <c r="B49" s="126"/>
      <c r="C49" s="83" t="s">
        <v>178</v>
      </c>
      <c r="D49" s="83" t="s">
        <v>129</v>
      </c>
      <c r="E49" s="127"/>
      <c r="F49" s="222">
        <v>0</v>
      </c>
      <c r="G49" s="83">
        <v>1</v>
      </c>
      <c r="H49" s="227">
        <v>1</v>
      </c>
      <c r="I49" s="143" t="s">
        <v>47</v>
      </c>
      <c r="J49" s="253">
        <f>H49/G49</f>
        <v>1</v>
      </c>
      <c r="K49" s="85">
        <v>35</v>
      </c>
      <c r="L49" s="258">
        <f t="shared" si="6"/>
        <v>1</v>
      </c>
      <c r="M49" s="81">
        <v>10</v>
      </c>
      <c r="N49" s="162" t="s">
        <v>177</v>
      </c>
      <c r="O49" s="265">
        <f>L49</f>
        <v>1</v>
      </c>
    </row>
    <row r="50" spans="1:16" ht="57.6" customHeight="1" x14ac:dyDescent="0.3">
      <c r="A50" s="80" t="s">
        <v>128</v>
      </c>
      <c r="B50" s="209"/>
      <c r="C50" s="82" t="s">
        <v>130</v>
      </c>
      <c r="D50" s="82" t="s">
        <v>129</v>
      </c>
      <c r="E50" s="84"/>
      <c r="F50" s="222">
        <v>80</v>
      </c>
      <c r="G50" s="83">
        <v>0</v>
      </c>
      <c r="H50" s="227">
        <v>0</v>
      </c>
      <c r="I50" s="143" t="s">
        <v>47</v>
      </c>
      <c r="J50" s="278">
        <v>0</v>
      </c>
      <c r="K50" s="279">
        <v>0</v>
      </c>
      <c r="L50" s="260">
        <f t="shared" si="6"/>
        <v>0</v>
      </c>
      <c r="M50" s="280">
        <v>0</v>
      </c>
      <c r="N50" s="323" t="s">
        <v>151</v>
      </c>
      <c r="O50" s="281">
        <f>(L50+L51+L52)/1</f>
        <v>0</v>
      </c>
    </row>
    <row r="51" spans="1:16" ht="43.5" customHeight="1" x14ac:dyDescent="0.3">
      <c r="A51" s="80" t="s">
        <v>209</v>
      </c>
      <c r="B51" s="209"/>
      <c r="C51" s="82" t="s">
        <v>131</v>
      </c>
      <c r="D51" s="82" t="s">
        <v>25</v>
      </c>
      <c r="E51" s="84"/>
      <c r="F51" s="222">
        <v>1000</v>
      </c>
      <c r="G51" s="83">
        <v>0</v>
      </c>
      <c r="H51" s="227">
        <v>0</v>
      </c>
      <c r="I51" s="216"/>
      <c r="J51" s="254">
        <v>0</v>
      </c>
      <c r="K51" s="217">
        <v>0</v>
      </c>
      <c r="L51" s="260">
        <f t="shared" si="6"/>
        <v>0</v>
      </c>
      <c r="M51" s="233">
        <v>0</v>
      </c>
      <c r="N51" s="323"/>
      <c r="O51" s="281"/>
    </row>
    <row r="52" spans="1:16" ht="43.5" customHeight="1" x14ac:dyDescent="0.3">
      <c r="A52" s="80" t="s">
        <v>210</v>
      </c>
      <c r="B52" s="209"/>
      <c r="C52" s="82" t="s">
        <v>134</v>
      </c>
      <c r="D52" s="82" t="s">
        <v>25</v>
      </c>
      <c r="E52" s="84"/>
      <c r="F52" s="222">
        <v>1000</v>
      </c>
      <c r="G52" s="83">
        <v>0</v>
      </c>
      <c r="H52" s="227">
        <v>0</v>
      </c>
      <c r="I52" s="216"/>
      <c r="J52" s="254">
        <v>0</v>
      </c>
      <c r="K52" s="217">
        <v>0</v>
      </c>
      <c r="L52" s="260">
        <f t="shared" si="6"/>
        <v>0</v>
      </c>
      <c r="M52" s="218">
        <v>0</v>
      </c>
      <c r="N52" s="323"/>
      <c r="O52" s="281"/>
    </row>
    <row r="53" spans="1:16" ht="63" customHeight="1" x14ac:dyDescent="0.3">
      <c r="A53" s="80" t="s">
        <v>132</v>
      </c>
      <c r="B53" s="209"/>
      <c r="C53" s="123" t="s">
        <v>159</v>
      </c>
      <c r="D53" s="82" t="s">
        <v>137</v>
      </c>
      <c r="E53" s="84"/>
      <c r="F53" s="222">
        <v>0</v>
      </c>
      <c r="G53" s="83">
        <v>0</v>
      </c>
      <c r="H53" s="227">
        <v>0</v>
      </c>
      <c r="I53" s="216"/>
      <c r="J53" s="254">
        <v>0</v>
      </c>
      <c r="K53" s="217">
        <v>0</v>
      </c>
      <c r="L53" s="260">
        <f t="shared" si="6"/>
        <v>0</v>
      </c>
      <c r="M53" s="233">
        <v>0</v>
      </c>
      <c r="N53" s="238" t="s">
        <v>193</v>
      </c>
      <c r="O53" s="266">
        <f t="shared" ref="O53:O64" si="7">L53</f>
        <v>0</v>
      </c>
    </row>
    <row r="54" spans="1:16" ht="24" customHeight="1" x14ac:dyDescent="0.3">
      <c r="A54" s="80" t="s">
        <v>133</v>
      </c>
      <c r="B54" s="209"/>
      <c r="C54" s="123" t="s">
        <v>179</v>
      </c>
      <c r="D54" s="82" t="s">
        <v>137</v>
      </c>
      <c r="E54" s="84"/>
      <c r="F54" s="222">
        <v>0</v>
      </c>
      <c r="G54" s="83">
        <v>0</v>
      </c>
      <c r="H54" s="227">
        <v>0</v>
      </c>
      <c r="I54" s="216"/>
      <c r="J54" s="254">
        <v>0</v>
      </c>
      <c r="K54" s="217">
        <v>0</v>
      </c>
      <c r="L54" s="260">
        <f t="shared" si="6"/>
        <v>0</v>
      </c>
      <c r="M54" s="233">
        <v>0</v>
      </c>
      <c r="N54" s="239" t="s">
        <v>194</v>
      </c>
      <c r="O54" s="266">
        <f t="shared" si="7"/>
        <v>0</v>
      </c>
    </row>
    <row r="55" spans="1:16" ht="42.75" customHeight="1" x14ac:dyDescent="0.3">
      <c r="A55" s="80" t="s">
        <v>135</v>
      </c>
      <c r="B55" s="209"/>
      <c r="C55" s="82" t="s">
        <v>136</v>
      </c>
      <c r="D55" s="82" t="s">
        <v>137</v>
      </c>
      <c r="E55" s="84"/>
      <c r="F55" s="222">
        <v>5</v>
      </c>
      <c r="G55" s="83">
        <v>5</v>
      </c>
      <c r="H55" s="227">
        <v>5</v>
      </c>
      <c r="I55" s="143" t="s">
        <v>47</v>
      </c>
      <c r="J55" s="253">
        <f t="shared" ref="J55:J63" si="8">H55/G55</f>
        <v>1</v>
      </c>
      <c r="K55" s="85">
        <v>36</v>
      </c>
      <c r="L55" s="258">
        <f t="shared" si="6"/>
        <v>1</v>
      </c>
      <c r="M55" s="81">
        <v>11</v>
      </c>
      <c r="N55" s="237" t="s">
        <v>195</v>
      </c>
      <c r="O55" s="264">
        <f t="shared" si="7"/>
        <v>1</v>
      </c>
    </row>
    <row r="56" spans="1:16" s="11" customFormat="1" ht="24" customHeight="1" x14ac:dyDescent="0.3">
      <c r="A56" s="125" t="s">
        <v>138</v>
      </c>
      <c r="B56" s="163"/>
      <c r="C56" s="83" t="s">
        <v>216</v>
      </c>
      <c r="D56" s="249" t="s">
        <v>20</v>
      </c>
      <c r="E56" s="127"/>
      <c r="F56" s="228">
        <v>1</v>
      </c>
      <c r="G56" s="229">
        <v>0</v>
      </c>
      <c r="H56" s="230">
        <v>0</v>
      </c>
      <c r="I56" s="216"/>
      <c r="J56" s="254">
        <v>0</v>
      </c>
      <c r="K56" s="234">
        <v>0</v>
      </c>
      <c r="L56" s="261">
        <f>IF(J56&gt;=1, 1,J56)</f>
        <v>0</v>
      </c>
      <c r="M56" s="235" t="s">
        <v>246</v>
      </c>
      <c r="N56" s="236" t="s">
        <v>217</v>
      </c>
      <c r="O56" s="267">
        <f t="shared" si="7"/>
        <v>0</v>
      </c>
    </row>
    <row r="57" spans="1:16" s="11" customFormat="1" ht="37.5" customHeight="1" x14ac:dyDescent="0.3">
      <c r="A57" s="125" t="s">
        <v>139</v>
      </c>
      <c r="B57" s="163"/>
      <c r="C57" s="83" t="s">
        <v>205</v>
      </c>
      <c r="D57" s="249" t="s">
        <v>20</v>
      </c>
      <c r="E57" s="127"/>
      <c r="F57" s="228">
        <v>2</v>
      </c>
      <c r="G57" s="229">
        <v>0</v>
      </c>
      <c r="H57" s="230">
        <v>0</v>
      </c>
      <c r="I57" s="216"/>
      <c r="J57" s="254">
        <v>0</v>
      </c>
      <c r="K57" s="234">
        <v>0</v>
      </c>
      <c r="L57" s="261">
        <f>IF(J57&gt;=1, 1,J57)</f>
        <v>0</v>
      </c>
      <c r="M57" s="235" t="s">
        <v>246</v>
      </c>
      <c r="N57" s="332" t="s">
        <v>199</v>
      </c>
      <c r="O57" s="334">
        <f>(L57+L58)/1</f>
        <v>1</v>
      </c>
    </row>
    <row r="58" spans="1:16" s="11" customFormat="1" ht="42" customHeight="1" x14ac:dyDescent="0.3">
      <c r="A58" s="125" t="s">
        <v>158</v>
      </c>
      <c r="B58" s="163"/>
      <c r="C58" s="82" t="s">
        <v>130</v>
      </c>
      <c r="D58" s="82" t="s">
        <v>129</v>
      </c>
      <c r="E58" s="127"/>
      <c r="F58" s="228">
        <v>0</v>
      </c>
      <c r="G58" s="229">
        <v>79</v>
      </c>
      <c r="H58" s="230">
        <v>79</v>
      </c>
      <c r="I58" s="216"/>
      <c r="J58" s="253">
        <f t="shared" si="8"/>
        <v>1</v>
      </c>
      <c r="K58" s="169">
        <v>37</v>
      </c>
      <c r="L58" s="258">
        <f t="shared" si="6"/>
        <v>1</v>
      </c>
      <c r="M58" s="170" t="s">
        <v>221</v>
      </c>
      <c r="N58" s="333"/>
      <c r="O58" s="335"/>
    </row>
    <row r="59" spans="1:16" s="11" customFormat="1" ht="39" customHeight="1" x14ac:dyDescent="0.3">
      <c r="A59" s="125" t="s">
        <v>211</v>
      </c>
      <c r="B59" s="163"/>
      <c r="C59" s="83" t="s">
        <v>206</v>
      </c>
      <c r="D59" s="249" t="s">
        <v>20</v>
      </c>
      <c r="E59" s="127"/>
      <c r="F59" s="228">
        <v>1</v>
      </c>
      <c r="G59" s="229">
        <v>0</v>
      </c>
      <c r="H59" s="230">
        <v>0</v>
      </c>
      <c r="I59" s="216"/>
      <c r="J59" s="254">
        <v>0</v>
      </c>
      <c r="K59" s="234">
        <v>0</v>
      </c>
      <c r="L59" s="261">
        <f t="shared" ref="L59:L62" si="9">IF(J59&gt;=1, 1,J59)</f>
        <v>0</v>
      </c>
      <c r="M59" s="235" t="s">
        <v>246</v>
      </c>
      <c r="N59" s="236" t="s">
        <v>218</v>
      </c>
      <c r="O59" s="266">
        <f t="shared" si="7"/>
        <v>0</v>
      </c>
    </row>
    <row r="60" spans="1:16" s="11" customFormat="1" ht="38.25" customHeight="1" x14ac:dyDescent="0.3">
      <c r="A60" s="125" t="s">
        <v>212</v>
      </c>
      <c r="B60" s="163"/>
      <c r="C60" s="83" t="s">
        <v>207</v>
      </c>
      <c r="D60" s="249" t="s">
        <v>20</v>
      </c>
      <c r="E60" s="127"/>
      <c r="F60" s="228">
        <v>1</v>
      </c>
      <c r="G60" s="229">
        <v>0</v>
      </c>
      <c r="H60" s="230">
        <v>0</v>
      </c>
      <c r="I60" s="216"/>
      <c r="J60" s="254">
        <v>0</v>
      </c>
      <c r="K60" s="234">
        <v>0</v>
      </c>
      <c r="L60" s="261">
        <f>IF(J60&gt;=1, 1,J60)</f>
        <v>0</v>
      </c>
      <c r="M60" s="235" t="s">
        <v>246</v>
      </c>
      <c r="N60" s="236" t="s">
        <v>219</v>
      </c>
      <c r="O60" s="266">
        <f t="shared" si="7"/>
        <v>0</v>
      </c>
    </row>
    <row r="61" spans="1:16" s="11" customFormat="1" ht="39" customHeight="1" x14ac:dyDescent="0.3">
      <c r="A61" s="125" t="s">
        <v>213</v>
      </c>
      <c r="B61" s="163"/>
      <c r="C61" s="83" t="s">
        <v>234</v>
      </c>
      <c r="D61" s="249" t="s">
        <v>19</v>
      </c>
      <c r="E61" s="127"/>
      <c r="F61" s="228">
        <v>115</v>
      </c>
      <c r="G61" s="229">
        <v>0</v>
      </c>
      <c r="H61" s="230">
        <v>0</v>
      </c>
      <c r="I61" s="216"/>
      <c r="J61" s="254">
        <v>0</v>
      </c>
      <c r="K61" s="234">
        <v>0</v>
      </c>
      <c r="L61" s="261">
        <f t="shared" si="9"/>
        <v>0</v>
      </c>
      <c r="M61" s="235" t="s">
        <v>246</v>
      </c>
      <c r="N61" s="236" t="s">
        <v>202</v>
      </c>
      <c r="O61" s="266">
        <f t="shared" si="7"/>
        <v>0</v>
      </c>
    </row>
    <row r="62" spans="1:16" s="11" customFormat="1" ht="23.25" customHeight="1" x14ac:dyDescent="0.3">
      <c r="A62" s="125" t="s">
        <v>214</v>
      </c>
      <c r="B62" s="163"/>
      <c r="C62" s="83" t="s">
        <v>208</v>
      </c>
      <c r="D62" s="249" t="s">
        <v>20</v>
      </c>
      <c r="E62" s="127"/>
      <c r="F62" s="231">
        <v>1</v>
      </c>
      <c r="G62" s="229">
        <v>0</v>
      </c>
      <c r="H62" s="230">
        <v>0</v>
      </c>
      <c r="I62" s="216"/>
      <c r="J62" s="254">
        <v>0</v>
      </c>
      <c r="K62" s="234">
        <v>0</v>
      </c>
      <c r="L62" s="261">
        <f t="shared" si="9"/>
        <v>0</v>
      </c>
      <c r="M62" s="235" t="s">
        <v>246</v>
      </c>
      <c r="N62" s="236" t="s">
        <v>220</v>
      </c>
      <c r="O62" s="266">
        <f t="shared" si="7"/>
        <v>0</v>
      </c>
    </row>
    <row r="63" spans="1:16" s="11" customFormat="1" ht="42.75" customHeight="1" x14ac:dyDescent="0.3">
      <c r="A63" s="125" t="s">
        <v>215</v>
      </c>
      <c r="B63" s="126" t="s">
        <v>35</v>
      </c>
      <c r="C63" s="83" t="s">
        <v>191</v>
      </c>
      <c r="D63" s="249" t="s">
        <v>92</v>
      </c>
      <c r="E63" s="127"/>
      <c r="F63" s="225">
        <v>100</v>
      </c>
      <c r="G63" s="226">
        <v>100</v>
      </c>
      <c r="H63" s="68">
        <v>100</v>
      </c>
      <c r="I63" s="143" t="s">
        <v>47</v>
      </c>
      <c r="J63" s="255">
        <f t="shared" si="8"/>
        <v>1</v>
      </c>
      <c r="K63" s="169">
        <v>38</v>
      </c>
      <c r="L63" s="258">
        <f>IF(J63&gt;=1, 1,J63)</f>
        <v>1</v>
      </c>
      <c r="M63" s="171" t="s">
        <v>222</v>
      </c>
      <c r="N63" s="162" t="s">
        <v>196</v>
      </c>
      <c r="O63" s="265">
        <f t="shared" si="7"/>
        <v>1</v>
      </c>
    </row>
    <row r="64" spans="1:16" s="11" customFormat="1" ht="57.75" customHeight="1" x14ac:dyDescent="0.3">
      <c r="A64" s="125" t="s">
        <v>255</v>
      </c>
      <c r="B64" s="163" t="s">
        <v>56</v>
      </c>
      <c r="C64" s="83" t="s">
        <v>192</v>
      </c>
      <c r="D64" s="83" t="s">
        <v>19</v>
      </c>
      <c r="E64" s="127"/>
      <c r="F64" s="231">
        <v>68.8</v>
      </c>
      <c r="G64" s="242">
        <v>63</v>
      </c>
      <c r="H64" s="232">
        <v>69</v>
      </c>
      <c r="I64" s="143" t="s">
        <v>47</v>
      </c>
      <c r="J64" s="255">
        <f>H64/G64</f>
        <v>1.0952380952380953</v>
      </c>
      <c r="K64" s="169">
        <v>39</v>
      </c>
      <c r="L64" s="262">
        <f t="shared" si="6"/>
        <v>1</v>
      </c>
      <c r="M64" s="165">
        <v>14</v>
      </c>
      <c r="N64" s="162" t="s">
        <v>197</v>
      </c>
      <c r="O64" s="265">
        <f t="shared" si="7"/>
        <v>1</v>
      </c>
      <c r="P64" s="240"/>
    </row>
    <row r="65" spans="1:17" s="11" customFormat="1" ht="39" customHeight="1" x14ac:dyDescent="0.3">
      <c r="A65" s="125" t="s">
        <v>256</v>
      </c>
      <c r="B65" s="163" t="s">
        <v>56</v>
      </c>
      <c r="C65" s="83" t="s">
        <v>247</v>
      </c>
      <c r="D65" s="83" t="s">
        <v>25</v>
      </c>
      <c r="E65" s="127"/>
      <c r="F65" s="231">
        <v>0</v>
      </c>
      <c r="G65" s="248">
        <v>2000</v>
      </c>
      <c r="H65" s="230">
        <v>2000</v>
      </c>
      <c r="I65" s="143" t="s">
        <v>47</v>
      </c>
      <c r="J65" s="255">
        <f t="shared" ref="J65:J68" si="10">H65/G65</f>
        <v>1</v>
      </c>
      <c r="K65" s="169">
        <v>40</v>
      </c>
      <c r="L65" s="262">
        <f>IF(J65&gt;=1, 1,J65)</f>
        <v>1</v>
      </c>
      <c r="M65" s="210">
        <v>15</v>
      </c>
      <c r="N65" s="162" t="s">
        <v>248</v>
      </c>
      <c r="O65" s="265">
        <f t="shared" ref="O65:O68" si="11">L65</f>
        <v>1</v>
      </c>
      <c r="P65" s="240"/>
    </row>
    <row r="66" spans="1:17" s="11" customFormat="1" ht="39" customHeight="1" x14ac:dyDescent="0.3">
      <c r="A66" s="125" t="s">
        <v>257</v>
      </c>
      <c r="B66" s="163" t="s">
        <v>56</v>
      </c>
      <c r="C66" s="83" t="s">
        <v>249</v>
      </c>
      <c r="D66" s="83" t="s">
        <v>20</v>
      </c>
      <c r="E66" s="127"/>
      <c r="F66" s="231">
        <v>0</v>
      </c>
      <c r="G66" s="248">
        <v>3</v>
      </c>
      <c r="H66" s="230">
        <v>3</v>
      </c>
      <c r="I66" s="143" t="s">
        <v>47</v>
      </c>
      <c r="J66" s="255">
        <f t="shared" si="10"/>
        <v>1</v>
      </c>
      <c r="K66" s="169">
        <v>41</v>
      </c>
      <c r="L66" s="262">
        <f t="shared" ref="L66:L68" si="12">IF(J66&gt;=1, 1,J66)</f>
        <v>1</v>
      </c>
      <c r="M66" s="210">
        <v>16</v>
      </c>
      <c r="N66" s="162" t="s">
        <v>250</v>
      </c>
      <c r="O66" s="265">
        <f t="shared" si="11"/>
        <v>1</v>
      </c>
      <c r="P66" s="240"/>
    </row>
    <row r="67" spans="1:17" s="11" customFormat="1" ht="36.75" customHeight="1" x14ac:dyDescent="0.3">
      <c r="A67" s="125" t="s">
        <v>258</v>
      </c>
      <c r="B67" s="163" t="s">
        <v>56</v>
      </c>
      <c r="C67" s="83" t="s">
        <v>249</v>
      </c>
      <c r="D67" s="83" t="s">
        <v>20</v>
      </c>
      <c r="E67" s="127"/>
      <c r="F67" s="231">
        <v>0</v>
      </c>
      <c r="G67" s="248">
        <v>10</v>
      </c>
      <c r="H67" s="230">
        <v>10</v>
      </c>
      <c r="I67" s="143" t="s">
        <v>47</v>
      </c>
      <c r="J67" s="255">
        <f t="shared" si="10"/>
        <v>1</v>
      </c>
      <c r="K67" s="169">
        <v>42</v>
      </c>
      <c r="L67" s="262">
        <f t="shared" si="12"/>
        <v>1</v>
      </c>
      <c r="M67" s="210">
        <v>17</v>
      </c>
      <c r="N67" s="162" t="s">
        <v>251</v>
      </c>
      <c r="O67" s="265">
        <f t="shared" si="11"/>
        <v>1</v>
      </c>
      <c r="P67" s="240"/>
    </row>
    <row r="68" spans="1:17" s="11" customFormat="1" ht="37.5" customHeight="1" thickBot="1" x14ac:dyDescent="0.35">
      <c r="A68" s="12" t="s">
        <v>259</v>
      </c>
      <c r="B68" s="126" t="s">
        <v>56</v>
      </c>
      <c r="C68" s="83" t="s">
        <v>249</v>
      </c>
      <c r="D68" s="83" t="s">
        <v>20</v>
      </c>
      <c r="E68" s="83"/>
      <c r="F68" s="247">
        <v>0</v>
      </c>
      <c r="G68" s="248">
        <v>2</v>
      </c>
      <c r="H68" s="277">
        <v>2</v>
      </c>
      <c r="I68" s="143" t="s">
        <v>47</v>
      </c>
      <c r="J68" s="255">
        <f t="shared" si="10"/>
        <v>1</v>
      </c>
      <c r="K68" s="169">
        <v>43</v>
      </c>
      <c r="L68" s="262">
        <f t="shared" si="12"/>
        <v>1</v>
      </c>
      <c r="M68" s="210">
        <v>18</v>
      </c>
      <c r="N68" s="162" t="s">
        <v>243</v>
      </c>
      <c r="O68" s="265">
        <f t="shared" si="11"/>
        <v>1</v>
      </c>
      <c r="P68" s="241" t="s">
        <v>253</v>
      </c>
    </row>
    <row r="69" spans="1:17" s="14" customFormat="1" ht="21.75" customHeight="1" thickBot="1" x14ac:dyDescent="0.35">
      <c r="A69" s="244" t="s">
        <v>109</v>
      </c>
      <c r="B69" s="245"/>
      <c r="C69" s="244"/>
      <c r="D69" s="245"/>
      <c r="E69" s="245"/>
      <c r="F69" s="243"/>
      <c r="G69" s="243"/>
      <c r="H69" s="246" t="s">
        <v>252</v>
      </c>
      <c r="I69" s="145"/>
      <c r="J69" s="256"/>
      <c r="K69" s="57"/>
      <c r="L69" s="263"/>
      <c r="M69" s="86">
        <v>19</v>
      </c>
      <c r="N69" s="132" t="s">
        <v>254</v>
      </c>
      <c r="O69" s="117"/>
    </row>
    <row r="70" spans="1:17" s="18" customFormat="1" ht="22.5" hidden="1" customHeight="1" x14ac:dyDescent="0.25">
      <c r="A70" s="15"/>
      <c r="B70" s="16"/>
      <c r="C70" s="17"/>
      <c r="D70" s="17"/>
      <c r="F70" s="181"/>
      <c r="G70" s="182"/>
      <c r="H70" s="182" t="s">
        <v>104</v>
      </c>
      <c r="I70" s="146"/>
      <c r="J70" s="53"/>
      <c r="K70" s="268">
        <f>K68</f>
        <v>43</v>
      </c>
      <c r="L70" s="269">
        <f>SUM(L12:L68)</f>
        <v>42.803212621773767</v>
      </c>
      <c r="M70" s="250">
        <f>L70/K70</f>
        <v>0.99542354934357602</v>
      </c>
      <c r="N70" s="132"/>
      <c r="O70" s="153">
        <f>SUM(O12:O69)+1</f>
        <v>18.950803155443442</v>
      </c>
      <c r="P70" s="18">
        <v>19</v>
      </c>
    </row>
    <row r="71" spans="1:17" s="21" customFormat="1" hidden="1" x14ac:dyDescent="0.3">
      <c r="A71" s="19"/>
      <c r="B71" s="20" t="s">
        <v>41</v>
      </c>
      <c r="D71" s="51"/>
      <c r="E71" s="22"/>
      <c r="F71" s="64"/>
      <c r="G71" s="64"/>
      <c r="H71" s="24"/>
      <c r="I71" s="147"/>
      <c r="J71" s="54"/>
      <c r="L71" s="24"/>
      <c r="N71" s="130"/>
      <c r="O71" s="114"/>
    </row>
    <row r="72" spans="1:17" s="21" customFormat="1" hidden="1" x14ac:dyDescent="0.3">
      <c r="A72" s="19"/>
      <c r="B72" s="20"/>
      <c r="D72" s="51"/>
      <c r="E72" s="22"/>
      <c r="F72" s="64"/>
      <c r="G72" s="64"/>
      <c r="H72" s="24"/>
      <c r="I72" s="147"/>
      <c r="J72" s="54"/>
      <c r="K72" s="25" t="s">
        <v>154</v>
      </c>
      <c r="L72" s="251">
        <f>L70/K70</f>
        <v>0.99542354934357602</v>
      </c>
      <c r="M72" s="319" t="s">
        <v>108</v>
      </c>
      <c r="N72" s="319"/>
      <c r="O72" s="114"/>
    </row>
    <row r="73" spans="1:17" s="21" customFormat="1" hidden="1" x14ac:dyDescent="0.3">
      <c r="A73" s="19"/>
      <c r="B73" s="20"/>
      <c r="D73" s="51"/>
      <c r="E73" s="22"/>
      <c r="F73" s="64"/>
      <c r="G73" s="64"/>
      <c r="H73" s="77" t="s">
        <v>142</v>
      </c>
      <c r="I73" s="148"/>
      <c r="J73" s="55"/>
      <c r="K73" s="26">
        <v>43</v>
      </c>
      <c r="L73" s="24"/>
      <c r="M73" s="26">
        <v>43</v>
      </c>
      <c r="N73" s="130"/>
      <c r="O73" s="114"/>
    </row>
    <row r="74" spans="1:17" s="21" customFormat="1" hidden="1" x14ac:dyDescent="0.3">
      <c r="A74" s="19"/>
      <c r="B74" s="20"/>
      <c r="D74" s="51"/>
      <c r="E74" s="22"/>
      <c r="F74" s="64"/>
      <c r="G74" s="64"/>
      <c r="H74" s="77"/>
      <c r="I74" s="148"/>
      <c r="J74" s="55"/>
      <c r="K74" s="26"/>
      <c r="L74" s="24"/>
      <c r="M74" s="26"/>
      <c r="N74" s="130"/>
      <c r="O74" s="114"/>
    </row>
    <row r="75" spans="1:17" s="21" customFormat="1" hidden="1" x14ac:dyDescent="0.3">
      <c r="A75" s="19"/>
      <c r="B75" s="20"/>
      <c r="D75" s="51"/>
      <c r="E75" s="22"/>
      <c r="F75" s="64"/>
      <c r="G75" s="64"/>
      <c r="H75" s="77" t="s">
        <v>126</v>
      </c>
      <c r="I75" s="148"/>
      <c r="J75" s="55"/>
      <c r="K75" s="26">
        <v>0</v>
      </c>
      <c r="L75" s="24"/>
      <c r="M75" s="26">
        <v>0</v>
      </c>
      <c r="N75" s="130"/>
      <c r="O75" s="114"/>
      <c r="Q75" s="197">
        <f>N77/M70</f>
        <v>1.0045974908464259</v>
      </c>
    </row>
    <row r="76" spans="1:17" s="21" customFormat="1" x14ac:dyDescent="0.3">
      <c r="A76" s="19"/>
      <c r="B76" s="20"/>
      <c r="D76" s="51"/>
      <c r="E76" s="22"/>
      <c r="F76" s="64"/>
      <c r="G76" s="64"/>
      <c r="H76" s="77"/>
      <c r="I76" s="148"/>
      <c r="J76" s="55"/>
      <c r="K76" s="26"/>
      <c r="L76" s="27" t="s">
        <v>125</v>
      </c>
      <c r="M76" s="78" t="s">
        <v>118</v>
      </c>
      <c r="N76" s="133" t="s">
        <v>155</v>
      </c>
      <c r="O76" s="114"/>
    </row>
    <row r="77" spans="1:17" s="21" customFormat="1" hidden="1" x14ac:dyDescent="0.3">
      <c r="A77" s="19"/>
      <c r="B77" s="20"/>
      <c r="D77" s="51"/>
      <c r="E77" s="22"/>
      <c r="F77" s="64"/>
      <c r="G77" s="64"/>
      <c r="H77" s="77" t="s">
        <v>124</v>
      </c>
      <c r="I77" s="147"/>
      <c r="J77" s="54"/>
      <c r="L77" s="160">
        <v>19</v>
      </c>
      <c r="M77" s="124">
        <v>19</v>
      </c>
      <c r="N77" s="161">
        <f>L77/M77</f>
        <v>1</v>
      </c>
      <c r="O77" s="119"/>
    </row>
    <row r="78" spans="1:17" s="24" customFormat="1" hidden="1" x14ac:dyDescent="0.3">
      <c r="A78" s="88"/>
      <c r="B78" s="89"/>
      <c r="D78" s="90"/>
      <c r="E78" s="64"/>
      <c r="F78" s="64"/>
      <c r="G78" s="64"/>
      <c r="H78" s="77"/>
      <c r="I78" s="147"/>
      <c r="L78" s="77"/>
      <c r="M78" s="77"/>
      <c r="N78" s="134"/>
      <c r="O78" s="115"/>
    </row>
    <row r="79" spans="1:17" s="24" customFormat="1" hidden="1" x14ac:dyDescent="0.3">
      <c r="A79" s="88"/>
      <c r="B79" s="89"/>
      <c r="D79" s="90"/>
      <c r="E79" s="64"/>
      <c r="F79" s="64"/>
      <c r="G79" s="64"/>
      <c r="H79" s="77"/>
      <c r="I79" s="147"/>
      <c r="L79" s="77"/>
      <c r="M79" s="77"/>
      <c r="N79" s="134"/>
      <c r="O79" s="115"/>
    </row>
    <row r="80" spans="1:17" s="24" customFormat="1" x14ac:dyDescent="0.3">
      <c r="A80" s="89" t="s">
        <v>157</v>
      </c>
      <c r="C80" s="64"/>
      <c r="D80" s="90"/>
      <c r="E80" s="64"/>
      <c r="F80" s="64"/>
      <c r="I80" s="149"/>
      <c r="N80" s="135"/>
      <c r="O80" s="115"/>
    </row>
    <row r="81" spans="1:15" s="65" customFormat="1" x14ac:dyDescent="0.3">
      <c r="A81" s="91" t="s">
        <v>42</v>
      </c>
      <c r="C81" s="64"/>
      <c r="D81" s="23"/>
      <c r="E81" s="24"/>
      <c r="F81" s="24"/>
      <c r="G81" s="24"/>
      <c r="H81" s="24"/>
      <c r="I81" s="149"/>
      <c r="J81" s="24"/>
      <c r="K81" s="24"/>
      <c r="L81" s="24"/>
      <c r="M81" s="24"/>
      <c r="N81" s="135"/>
      <c r="O81" s="115"/>
    </row>
    <row r="82" spans="1:15" s="65" customFormat="1" x14ac:dyDescent="0.3">
      <c r="A82" s="92" t="s">
        <v>43</v>
      </c>
      <c r="C82" s="24"/>
      <c r="D82" s="88"/>
      <c r="E82" s="89"/>
      <c r="F82" s="24"/>
      <c r="G82" s="336" t="s">
        <v>115</v>
      </c>
      <c r="H82" s="336"/>
      <c r="I82" s="149"/>
      <c r="J82" s="24"/>
      <c r="K82" s="93"/>
      <c r="L82" s="24"/>
      <c r="M82" s="93"/>
      <c r="N82" s="135"/>
      <c r="O82" s="115"/>
    </row>
    <row r="83" spans="1:15" s="65" customFormat="1" ht="18.75" hidden="1" customHeight="1" x14ac:dyDescent="0.3">
      <c r="A83" s="94"/>
      <c r="C83" s="24"/>
      <c r="D83" s="23"/>
      <c r="E83" s="24"/>
      <c r="F83" s="24"/>
      <c r="G83" s="24"/>
      <c r="H83" s="24"/>
      <c r="I83" s="147"/>
      <c r="J83" s="24"/>
      <c r="K83" s="24"/>
      <c r="L83" s="24"/>
      <c r="M83" s="24"/>
      <c r="N83" s="135"/>
      <c r="O83" s="115"/>
    </row>
    <row r="84" spans="1:15" s="65" customFormat="1" ht="30.75" customHeight="1" x14ac:dyDescent="0.25">
      <c r="A84" s="65" t="s">
        <v>226</v>
      </c>
      <c r="D84" s="23"/>
      <c r="E84" s="24"/>
      <c r="F84" s="24"/>
      <c r="G84" s="24"/>
      <c r="H84" s="24"/>
      <c r="I84" s="147"/>
      <c r="J84" s="24"/>
      <c r="K84" s="24"/>
      <c r="L84" s="24"/>
      <c r="M84" s="24"/>
      <c r="N84" s="135"/>
      <c r="O84" s="115"/>
    </row>
    <row r="85" spans="1:15" s="65" customFormat="1" ht="18.75" customHeight="1" x14ac:dyDescent="0.25">
      <c r="D85" s="23"/>
      <c r="E85" s="24"/>
      <c r="F85" s="24"/>
      <c r="G85" s="24"/>
      <c r="H85" s="24"/>
      <c r="I85" s="147"/>
      <c r="J85" s="24"/>
      <c r="K85" s="24"/>
      <c r="L85" s="24"/>
      <c r="M85" s="24"/>
      <c r="N85" s="135"/>
      <c r="O85" s="115"/>
    </row>
    <row r="86" spans="1:15" s="65" customFormat="1" ht="18.75" customHeight="1" x14ac:dyDescent="0.3">
      <c r="A86" s="94"/>
      <c r="C86" s="24"/>
      <c r="D86" s="23"/>
      <c r="E86" s="24"/>
      <c r="F86" s="24"/>
      <c r="G86" s="24"/>
      <c r="H86" s="24"/>
      <c r="I86" s="147"/>
      <c r="J86" s="24"/>
      <c r="K86" s="24"/>
      <c r="L86" s="24"/>
      <c r="M86" s="24"/>
      <c r="N86" s="135"/>
      <c r="O86" s="115"/>
    </row>
    <row r="87" spans="1:15" s="65" customFormat="1" ht="18.75" customHeight="1" x14ac:dyDescent="0.3">
      <c r="A87" s="94"/>
      <c r="C87" s="24"/>
      <c r="D87" s="23"/>
      <c r="E87" s="24"/>
      <c r="F87" s="24"/>
      <c r="G87" s="24"/>
      <c r="H87" s="24"/>
      <c r="I87" s="147"/>
      <c r="J87" s="24"/>
      <c r="K87" s="24"/>
      <c r="L87" s="24"/>
      <c r="M87" s="24"/>
      <c r="N87" s="135"/>
      <c r="O87" s="115"/>
    </row>
    <row r="88" spans="1:15" s="65" customFormat="1" ht="18.75" customHeight="1" x14ac:dyDescent="0.3">
      <c r="A88" s="94"/>
      <c r="C88" s="24"/>
      <c r="D88" s="23"/>
      <c r="E88" s="24"/>
      <c r="F88" s="24"/>
      <c r="G88" s="24"/>
      <c r="H88" s="24"/>
      <c r="I88" s="147"/>
      <c r="J88" s="24"/>
      <c r="K88" s="24"/>
      <c r="L88" s="24"/>
      <c r="M88" s="24"/>
      <c r="N88" s="135"/>
      <c r="O88" s="115"/>
    </row>
    <row r="89" spans="1:15" s="65" customFormat="1" ht="18.75" customHeight="1" x14ac:dyDescent="0.3">
      <c r="A89" s="94"/>
      <c r="C89" s="24"/>
      <c r="D89" s="23"/>
      <c r="E89" s="24"/>
      <c r="F89" s="24"/>
      <c r="G89" s="24"/>
      <c r="H89" s="24"/>
      <c r="I89" s="147"/>
      <c r="J89" s="24"/>
      <c r="K89" s="24"/>
      <c r="L89" s="24"/>
      <c r="M89" s="24"/>
      <c r="N89" s="135"/>
      <c r="O89" s="115"/>
    </row>
    <row r="90" spans="1:15" s="65" customFormat="1" x14ac:dyDescent="0.3">
      <c r="A90" s="94"/>
      <c r="C90" s="24"/>
      <c r="D90" s="23"/>
      <c r="E90" s="24"/>
      <c r="F90" s="24"/>
      <c r="G90" s="95"/>
      <c r="H90" s="24"/>
      <c r="I90" s="147"/>
      <c r="J90" s="24"/>
      <c r="K90" s="24"/>
      <c r="L90" s="24"/>
      <c r="M90" s="24"/>
      <c r="N90" s="135"/>
      <c r="O90" s="115"/>
    </row>
    <row r="91" spans="1:15" s="97" customFormat="1" hidden="1" x14ac:dyDescent="0.3">
      <c r="A91" s="96"/>
      <c r="C91" s="98" t="s">
        <v>120</v>
      </c>
      <c r="D91" s="23"/>
      <c r="E91" s="24"/>
      <c r="F91" s="24"/>
      <c r="G91" s="95"/>
      <c r="H91" s="24"/>
      <c r="I91" s="147"/>
      <c r="J91" s="24"/>
      <c r="K91" s="24"/>
      <c r="L91" s="24"/>
      <c r="M91" s="24"/>
      <c r="N91" s="135"/>
      <c r="O91" s="115"/>
    </row>
    <row r="92" spans="1:15" s="97" customFormat="1" x14ac:dyDescent="0.3">
      <c r="A92" s="96"/>
      <c r="C92" s="99"/>
      <c r="D92" s="23"/>
      <c r="E92" s="24"/>
      <c r="F92" s="24"/>
      <c r="G92" s="95"/>
      <c r="H92" s="24"/>
      <c r="I92" s="147"/>
      <c r="J92" s="24"/>
      <c r="K92" s="24"/>
      <c r="L92" s="24"/>
      <c r="M92" s="24"/>
      <c r="N92" s="135"/>
      <c r="O92" s="115"/>
    </row>
    <row r="93" spans="1:15" s="97" customFormat="1" ht="15" customHeight="1" x14ac:dyDescent="0.3">
      <c r="A93" s="96"/>
      <c r="C93" s="98"/>
      <c r="D93" s="23"/>
      <c r="E93" s="24"/>
      <c r="F93" s="24"/>
      <c r="G93" s="24"/>
      <c r="H93" s="24"/>
      <c r="I93" s="147"/>
      <c r="J93" s="24"/>
      <c r="K93" s="24"/>
      <c r="L93" s="24"/>
      <c r="M93" s="24"/>
      <c r="N93" s="135"/>
      <c r="O93" s="115"/>
    </row>
    <row r="94" spans="1:15" s="97" customFormat="1" ht="15" hidden="1" customHeight="1" x14ac:dyDescent="0.3">
      <c r="A94" s="96"/>
      <c r="C94" s="98"/>
      <c r="D94" s="23"/>
      <c r="E94" s="24"/>
      <c r="F94" s="24"/>
      <c r="G94" s="24"/>
      <c r="H94" s="24"/>
      <c r="I94" s="147"/>
      <c r="J94" s="24"/>
      <c r="K94" s="24"/>
      <c r="L94" s="24"/>
      <c r="M94" s="24"/>
      <c r="N94" s="135"/>
      <c r="O94" s="115"/>
    </row>
    <row r="95" spans="1:15" s="97" customFormat="1" hidden="1" x14ac:dyDescent="0.3">
      <c r="A95" s="96"/>
      <c r="C95" s="98" t="s">
        <v>105</v>
      </c>
      <c r="D95" s="23"/>
      <c r="E95" s="24"/>
      <c r="F95" s="24"/>
      <c r="G95" s="24"/>
      <c r="H95" s="24"/>
      <c r="I95" s="147"/>
      <c r="J95" s="24"/>
      <c r="K95" s="24"/>
      <c r="L95" s="24"/>
      <c r="M95" s="24"/>
      <c r="N95" s="135"/>
      <c r="O95" s="115"/>
    </row>
    <row r="96" spans="1:15" s="97" customFormat="1" hidden="1" x14ac:dyDescent="0.3">
      <c r="A96" s="96"/>
      <c r="B96" s="97" t="s">
        <v>44</v>
      </c>
      <c r="C96" s="98"/>
      <c r="D96" s="23"/>
      <c r="E96" s="24"/>
      <c r="F96" s="24"/>
      <c r="G96" s="24"/>
      <c r="H96" s="24"/>
      <c r="I96" s="147"/>
      <c r="J96" s="24"/>
      <c r="K96" s="24"/>
      <c r="L96" s="24"/>
      <c r="M96" s="24"/>
      <c r="N96" s="135"/>
      <c r="O96" s="115"/>
    </row>
    <row r="97" spans="1:15" s="97" customFormat="1" hidden="1" x14ac:dyDescent="0.3">
      <c r="A97" s="96"/>
      <c r="B97" s="97" t="s">
        <v>45</v>
      </c>
      <c r="C97" s="100" t="s">
        <v>112</v>
      </c>
      <c r="D97" s="23"/>
      <c r="E97" s="24"/>
      <c r="F97" s="24"/>
      <c r="G97" s="24"/>
      <c r="H97" s="24"/>
      <c r="I97" s="147"/>
      <c r="J97" s="24"/>
      <c r="K97" s="24"/>
      <c r="L97" s="24"/>
      <c r="M97" s="24"/>
      <c r="N97" s="135"/>
      <c r="O97" s="115"/>
    </row>
    <row r="98" spans="1:15" s="106" customFormat="1" hidden="1" x14ac:dyDescent="0.3">
      <c r="A98" s="96"/>
      <c r="B98" s="101"/>
      <c r="C98" s="102"/>
      <c r="D98" s="103"/>
      <c r="E98" s="104"/>
      <c r="F98" s="105"/>
      <c r="G98" s="38"/>
      <c r="H98" s="42"/>
      <c r="I98" s="150"/>
      <c r="J98" s="42"/>
      <c r="K98" s="42"/>
      <c r="L98" s="37"/>
      <c r="M98" s="42"/>
      <c r="N98" s="136"/>
      <c r="O98" s="118"/>
    </row>
    <row r="99" spans="1:15" s="106" customFormat="1" hidden="1" x14ac:dyDescent="0.3">
      <c r="A99" s="96"/>
      <c r="B99" s="101"/>
      <c r="C99" s="107" t="s">
        <v>114</v>
      </c>
      <c r="D99" s="103" t="s">
        <v>121</v>
      </c>
      <c r="E99" s="104"/>
      <c r="F99" s="108">
        <f>1*1</f>
        <v>1</v>
      </c>
      <c r="G99" s="38"/>
      <c r="H99" s="42"/>
      <c r="I99" s="150"/>
      <c r="J99" s="42"/>
      <c r="K99" s="42"/>
      <c r="L99" s="37"/>
      <c r="M99" s="42"/>
      <c r="N99" s="136"/>
      <c r="O99" s="118"/>
    </row>
    <row r="100" spans="1:15" s="106" customFormat="1" hidden="1" x14ac:dyDescent="0.3">
      <c r="A100" s="96"/>
      <c r="B100" s="101"/>
      <c r="C100" s="109" t="s">
        <v>122</v>
      </c>
      <c r="D100" s="102"/>
      <c r="E100" s="38"/>
      <c r="F100" s="110"/>
      <c r="G100" s="38"/>
      <c r="H100" s="42"/>
      <c r="I100" s="150"/>
      <c r="J100" s="111"/>
      <c r="K100" s="42"/>
      <c r="L100" s="37"/>
      <c r="M100" s="42"/>
      <c r="N100" s="136"/>
      <c r="O100" s="118"/>
    </row>
    <row r="101" spans="1:15" s="11" customFormat="1" hidden="1" x14ac:dyDescent="0.3">
      <c r="A101" s="112"/>
      <c r="B101" s="113"/>
      <c r="C101" s="102"/>
      <c r="D101" s="102"/>
      <c r="E101" s="38"/>
      <c r="F101" s="110"/>
      <c r="G101" s="38"/>
      <c r="H101" s="42"/>
      <c r="I101" s="150"/>
      <c r="J101" s="42"/>
      <c r="K101" s="42"/>
      <c r="L101" s="37"/>
      <c r="M101" s="42"/>
      <c r="N101" s="136"/>
      <c r="O101" s="118"/>
    </row>
    <row r="102" spans="1:15" s="11" customFormat="1" x14ac:dyDescent="0.3">
      <c r="A102" s="112"/>
      <c r="B102" s="113"/>
      <c r="C102" s="102"/>
      <c r="D102" s="102"/>
      <c r="E102" s="38"/>
      <c r="F102" s="110"/>
      <c r="G102" s="38"/>
      <c r="H102" s="42"/>
      <c r="I102" s="150"/>
      <c r="J102" s="42"/>
      <c r="K102" s="42"/>
      <c r="L102" s="37"/>
      <c r="M102" s="42"/>
      <c r="N102" s="136"/>
      <c r="O102" s="118"/>
    </row>
    <row r="103" spans="1:15" s="11" customFormat="1" x14ac:dyDescent="0.3">
      <c r="A103" s="112"/>
      <c r="B103" s="113"/>
      <c r="C103" s="102"/>
      <c r="D103" s="102"/>
      <c r="E103" s="38"/>
      <c r="F103" s="110"/>
      <c r="G103" s="38"/>
      <c r="H103" s="42"/>
      <c r="I103" s="150"/>
      <c r="J103" s="42"/>
      <c r="K103" s="42"/>
      <c r="L103" s="37"/>
      <c r="M103" s="42"/>
      <c r="N103" s="136"/>
      <c r="O103" s="118"/>
    </row>
  </sheetData>
  <mergeCells count="53">
    <mergeCell ref="N57:N58"/>
    <mergeCell ref="O57:O58"/>
    <mergeCell ref="G82:H82"/>
    <mergeCell ref="B29:B33"/>
    <mergeCell ref="B44:B45"/>
    <mergeCell ref="B41:B43"/>
    <mergeCell ref="B34:B37"/>
    <mergeCell ref="B38:B40"/>
    <mergeCell ref="O50:O52"/>
    <mergeCell ref="N34:N37"/>
    <mergeCell ref="N38:N40"/>
    <mergeCell ref="O29:O33"/>
    <mergeCell ref="O34:O37"/>
    <mergeCell ref="O38:O40"/>
    <mergeCell ref="O41:O43"/>
    <mergeCell ref="O44:O45"/>
    <mergeCell ref="A3:H3"/>
    <mergeCell ref="A4:H4"/>
    <mergeCell ref="A5:H5"/>
    <mergeCell ref="A6:H6"/>
    <mergeCell ref="M72:N72"/>
    <mergeCell ref="M41:M43"/>
    <mergeCell ref="M44:M45"/>
    <mergeCell ref="M29:M33"/>
    <mergeCell ref="M34:M37"/>
    <mergeCell ref="M38:M40"/>
    <mergeCell ref="N44:N45"/>
    <mergeCell ref="N50:N52"/>
    <mergeCell ref="A8:A10"/>
    <mergeCell ref="K8:K10"/>
    <mergeCell ref="J8:J10"/>
    <mergeCell ref="I8:I10"/>
    <mergeCell ref="L8:L10"/>
    <mergeCell ref="B8:B10"/>
    <mergeCell ref="N41:N43"/>
    <mergeCell ref="N12:N20"/>
    <mergeCell ref="M21:M28"/>
    <mergeCell ref="N21:N28"/>
    <mergeCell ref="F9:F10"/>
    <mergeCell ref="F8:H8"/>
    <mergeCell ref="B21:B27"/>
    <mergeCell ref="E8:E10"/>
    <mergeCell ref="G9:H9"/>
    <mergeCell ref="B13:B20"/>
    <mergeCell ref="C8:C10"/>
    <mergeCell ref="D8:D10"/>
    <mergeCell ref="M12:M20"/>
    <mergeCell ref="N29:N33"/>
    <mergeCell ref="O21:O28"/>
    <mergeCell ref="O12:O20"/>
    <mergeCell ref="N8:N10"/>
    <mergeCell ref="O8:O10"/>
    <mergeCell ref="M8:M10"/>
  </mergeCells>
  <pageMargins left="0.59055118110236227" right="0.39370078740157483" top="0.39370078740157483" bottom="0.39370078740157483" header="0" footer="0"/>
  <pageSetup paperSize="9" scale="65" orientation="portrait" r:id="rId1"/>
  <colBreaks count="1" manualBreakCount="1">
    <brk id="1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tabSelected="1" view="pageBreakPreview" topLeftCell="A97" zoomScaleNormal="100" zoomScaleSheetLayoutView="100" workbookViewId="0">
      <selection activeCell="K112" sqref="K112"/>
    </sheetView>
  </sheetViews>
  <sheetFormatPr defaultRowHeight="18.75" x14ac:dyDescent="0.3"/>
  <cols>
    <col min="1" max="1" width="38.42578125" style="113" customWidth="1"/>
    <col min="2" max="2" width="51.7109375" customWidth="1"/>
    <col min="3" max="3" width="15.42578125" style="11" customWidth="1"/>
    <col min="4" max="4" width="18.28515625" style="11" customWidth="1"/>
    <col min="5" max="5" width="13" style="186" hidden="1" customWidth="1"/>
    <col min="6" max="7" width="9.140625" customWidth="1"/>
    <col min="8" max="8" width="14.42578125" customWidth="1"/>
    <col min="9" max="9" width="11" customWidth="1"/>
    <col min="10" max="10" width="6.5703125" customWidth="1"/>
    <col min="11" max="11" width="11.140625" style="154" customWidth="1"/>
    <col min="12" max="12" width="10.5703125" style="154" customWidth="1"/>
    <col min="13" max="15" width="9.140625" customWidth="1"/>
  </cols>
  <sheetData>
    <row r="1" spans="1:12" x14ac:dyDescent="0.3">
      <c r="C1" s="339" t="s">
        <v>53</v>
      </c>
      <c r="D1" s="339"/>
      <c r="E1" s="183"/>
    </row>
    <row r="2" spans="1:12" ht="15" customHeight="1" x14ac:dyDescent="0.3">
      <c r="B2" s="9"/>
      <c r="C2" s="164"/>
      <c r="D2" s="166"/>
      <c r="E2" s="184"/>
    </row>
    <row r="3" spans="1:12" ht="21" customHeight="1" x14ac:dyDescent="0.25">
      <c r="A3" s="338" t="s">
        <v>99</v>
      </c>
      <c r="B3" s="338"/>
      <c r="C3" s="338"/>
      <c r="D3" s="338"/>
      <c r="E3" s="185"/>
    </row>
    <row r="4" spans="1:12" ht="21" customHeight="1" x14ac:dyDescent="0.25">
      <c r="A4" s="338" t="s">
        <v>46</v>
      </c>
      <c r="B4" s="338"/>
      <c r="C4" s="338"/>
      <c r="D4" s="338"/>
      <c r="E4" s="185"/>
    </row>
    <row r="5" spans="1:12" ht="19.5" customHeight="1" x14ac:dyDescent="0.25">
      <c r="A5" s="338" t="s">
        <v>238</v>
      </c>
      <c r="B5" s="338"/>
      <c r="C5" s="338"/>
      <c r="D5" s="338"/>
      <c r="E5" s="185"/>
    </row>
    <row r="6" spans="1:12" ht="9" customHeight="1" thickBot="1" x14ac:dyDescent="0.35">
      <c r="A6" s="193"/>
    </row>
    <row r="7" spans="1:12" s="2" customFormat="1" ht="31.5" customHeight="1" x14ac:dyDescent="0.25">
      <c r="A7" s="358" t="s">
        <v>0</v>
      </c>
      <c r="B7" s="354" t="s">
        <v>1</v>
      </c>
      <c r="C7" s="340" t="s">
        <v>98</v>
      </c>
      <c r="D7" s="341"/>
      <c r="E7" s="351" t="s">
        <v>102</v>
      </c>
      <c r="K7" s="155"/>
      <c r="L7" s="155"/>
    </row>
    <row r="8" spans="1:12" s="2" customFormat="1" ht="28.5" customHeight="1" x14ac:dyDescent="0.25">
      <c r="A8" s="359"/>
      <c r="B8" s="355"/>
      <c r="C8" s="342"/>
      <c r="D8" s="343"/>
      <c r="E8" s="352"/>
      <c r="I8" s="2">
        <v>823884.9</v>
      </c>
      <c r="K8" s="155"/>
      <c r="L8" s="155"/>
    </row>
    <row r="9" spans="1:12" s="2" customFormat="1" ht="90.75" customHeight="1" thickBot="1" x14ac:dyDescent="0.3">
      <c r="A9" s="360"/>
      <c r="B9" s="356"/>
      <c r="C9" s="58" t="s">
        <v>185</v>
      </c>
      <c r="D9" s="72" t="s">
        <v>186</v>
      </c>
      <c r="E9" s="353"/>
      <c r="I9" s="167">
        <f>I8-D11</f>
        <v>-123026.40000000002</v>
      </c>
      <c r="K9" s="155"/>
      <c r="L9" s="155"/>
    </row>
    <row r="10" spans="1:12" s="1" customFormat="1" ht="19.5" thickBot="1" x14ac:dyDescent="0.35">
      <c r="A10" s="194">
        <v>1</v>
      </c>
      <c r="B10" s="13">
        <v>2</v>
      </c>
      <c r="C10" s="59">
        <v>3</v>
      </c>
      <c r="D10" s="73">
        <v>4</v>
      </c>
      <c r="E10" s="204">
        <v>5</v>
      </c>
      <c r="K10" s="154"/>
      <c r="L10" s="154"/>
    </row>
    <row r="11" spans="1:12" x14ac:dyDescent="0.3">
      <c r="A11" s="361" t="s">
        <v>189</v>
      </c>
      <c r="B11" s="120" t="s">
        <v>3</v>
      </c>
      <c r="C11" s="121">
        <f>C12+C14+C15</f>
        <v>948305.10000000009</v>
      </c>
      <c r="D11" s="212">
        <f>D12+D14+D15</f>
        <v>946911.3</v>
      </c>
      <c r="E11" s="270">
        <f>D11/C11</f>
        <v>0.99853021986278456</v>
      </c>
      <c r="F11">
        <v>823884.9</v>
      </c>
      <c r="H11" s="128">
        <f>D12/D11*100</f>
        <v>97.146987262692932</v>
      </c>
      <c r="I11" t="s">
        <v>163</v>
      </c>
    </row>
    <row r="12" spans="1:12" x14ac:dyDescent="0.3">
      <c r="A12" s="357"/>
      <c r="B12" s="205" t="s">
        <v>93</v>
      </c>
      <c r="C12" s="206">
        <f>C18+C127+C151</f>
        <v>921011.60000000009</v>
      </c>
      <c r="D12" s="207">
        <f>D18+D127+D151</f>
        <v>919895.8</v>
      </c>
      <c r="E12" s="270">
        <f>D12/C12</f>
        <v>0.99878850602967428</v>
      </c>
      <c r="F12">
        <v>748773.2</v>
      </c>
      <c r="H12" s="128">
        <f>D15/D11*100</f>
        <v>2.0604358613103462</v>
      </c>
      <c r="I12" t="s">
        <v>161</v>
      </c>
      <c r="K12" s="154">
        <v>787424.2</v>
      </c>
      <c r="L12" s="154">
        <v>759889.5</v>
      </c>
    </row>
    <row r="13" spans="1:12" ht="39.950000000000003" customHeight="1" x14ac:dyDescent="0.25">
      <c r="A13" s="357"/>
      <c r="B13" s="205" t="s">
        <v>94</v>
      </c>
      <c r="C13" s="206" t="s">
        <v>187</v>
      </c>
      <c r="D13" s="207" t="s">
        <v>187</v>
      </c>
      <c r="E13" s="271"/>
      <c r="H13" s="128">
        <f>D14/D11*100</f>
        <v>0.79257687599672744</v>
      </c>
      <c r="I13" t="s">
        <v>162</v>
      </c>
      <c r="K13" s="154">
        <f>C17-K12</f>
        <v>139522.40000000014</v>
      </c>
      <c r="L13" s="154">
        <f>D17-L12</f>
        <v>165971.70000000007</v>
      </c>
    </row>
    <row r="14" spans="1:12" ht="21.75" customHeight="1" x14ac:dyDescent="0.3">
      <c r="A14" s="357"/>
      <c r="B14" s="205" t="s">
        <v>95</v>
      </c>
      <c r="C14" s="206">
        <f>C20+C153</f>
        <v>7505</v>
      </c>
      <c r="D14" s="207">
        <f>D20+D153</f>
        <v>7505</v>
      </c>
      <c r="E14" s="270">
        <f t="shared" ref="E14:E18" si="0">D14/C14</f>
        <v>1</v>
      </c>
      <c r="H14" s="128"/>
    </row>
    <row r="15" spans="1:12" x14ac:dyDescent="0.3">
      <c r="A15" s="357"/>
      <c r="B15" s="205" t="s">
        <v>96</v>
      </c>
      <c r="C15" s="206">
        <f>C21+C130+C154</f>
        <v>19788.5</v>
      </c>
      <c r="D15" s="207">
        <f>D21+D130+D154</f>
        <v>19510.5</v>
      </c>
      <c r="E15" s="270">
        <f t="shared" si="0"/>
        <v>0.98595143644035677</v>
      </c>
      <c r="F15">
        <v>43340.3</v>
      </c>
    </row>
    <row r="16" spans="1:12" ht="39" hidden="1" customHeight="1" thickBot="1" x14ac:dyDescent="0.35">
      <c r="A16" s="357"/>
      <c r="B16" s="205" t="s">
        <v>7</v>
      </c>
      <c r="C16" s="206"/>
      <c r="D16" s="207"/>
      <c r="E16" s="270" t="e">
        <f t="shared" si="0"/>
        <v>#DIV/0!</v>
      </c>
    </row>
    <row r="17" spans="1:12" ht="22.5" customHeight="1" x14ac:dyDescent="0.3">
      <c r="A17" s="357" t="s">
        <v>14</v>
      </c>
      <c r="B17" s="205" t="s">
        <v>3</v>
      </c>
      <c r="C17" s="206">
        <f>C18+C20+C21</f>
        <v>926946.60000000009</v>
      </c>
      <c r="D17" s="207">
        <f>D18+D20+D21</f>
        <v>925861.20000000007</v>
      </c>
      <c r="E17" s="270">
        <f t="shared" si="0"/>
        <v>0.99882905876131378</v>
      </c>
      <c r="H17" s="128">
        <f>D18/D17*100</f>
        <v>98.818829431452585</v>
      </c>
      <c r="I17" t="s">
        <v>163</v>
      </c>
    </row>
    <row r="18" spans="1:12" ht="19.899999999999999" customHeight="1" x14ac:dyDescent="0.3">
      <c r="A18" s="357"/>
      <c r="B18" s="205" t="s">
        <v>93</v>
      </c>
      <c r="C18" s="206">
        <f>C24+C30+C36+C42+C48+C55+C61+C67+C72+C77+C82+C87+C92+C112+C97+C102+C107+C117+C122</f>
        <v>916010.60000000009</v>
      </c>
      <c r="D18" s="207">
        <f>D24+D30+D36+D42+D48+D55+D61+D67+D72+D77+D82+D87+D92+D112+D97+D102+D107+D117+D122</f>
        <v>914925.20000000007</v>
      </c>
      <c r="E18" s="270">
        <f t="shared" si="0"/>
        <v>0.9988150792141488</v>
      </c>
      <c r="F18">
        <v>747528.7</v>
      </c>
      <c r="H18" s="128">
        <f>D20/D17*100</f>
        <v>0.81059666394919672</v>
      </c>
      <c r="I18" t="s">
        <v>162</v>
      </c>
      <c r="K18" s="154">
        <v>760614.1</v>
      </c>
      <c r="L18" s="154">
        <v>733079.4</v>
      </c>
    </row>
    <row r="19" spans="1:12" ht="39.950000000000003" customHeight="1" x14ac:dyDescent="0.25">
      <c r="A19" s="357"/>
      <c r="B19" s="205" t="s">
        <v>94</v>
      </c>
      <c r="C19" s="206" t="s">
        <v>187</v>
      </c>
      <c r="D19" s="207" t="s">
        <v>187</v>
      </c>
      <c r="E19" s="271"/>
      <c r="H19" s="128">
        <f>D21/D17*100</f>
        <v>0.37057390459822703</v>
      </c>
      <c r="I19" t="s">
        <v>161</v>
      </c>
      <c r="K19" s="154">
        <f>C18-K18</f>
        <v>155396.50000000012</v>
      </c>
      <c r="L19" s="154">
        <f>D18-L18</f>
        <v>181845.80000000005</v>
      </c>
    </row>
    <row r="20" spans="1:12" ht="22.5" customHeight="1" x14ac:dyDescent="0.3">
      <c r="A20" s="357"/>
      <c r="B20" s="205" t="s">
        <v>95</v>
      </c>
      <c r="C20" s="206">
        <f>C26+C57+C69+C74+C79+C84+C94+C89+C114+C99+C104+C109+C32+C119+C124</f>
        <v>7505</v>
      </c>
      <c r="D20" s="207">
        <f>D26+D57+D69+D74+D79+D84+D94+D89+D114+D99+D104+D109+D32+D119+D124</f>
        <v>7505</v>
      </c>
      <c r="E20" s="270">
        <f t="shared" ref="E20:E24" si="1">D20/C20</f>
        <v>1</v>
      </c>
    </row>
    <row r="21" spans="1:12" x14ac:dyDescent="0.3">
      <c r="A21" s="357"/>
      <c r="B21" s="205" t="s">
        <v>96</v>
      </c>
      <c r="C21" s="206">
        <f>C27+C33+C58+C70+C75+C80+C85+C90+C95+C115+C100+C105+C110+C120+C125</f>
        <v>3431</v>
      </c>
      <c r="D21" s="207">
        <f>D27+D33+D58+D70+D75+D80+D85+D90+D95+D115+D100+D105+D110+D120+D125</f>
        <v>3431</v>
      </c>
      <c r="E21" s="270">
        <f t="shared" si="1"/>
        <v>1</v>
      </c>
      <c r="H21" s="172">
        <f>C20-D20</f>
        <v>0</v>
      </c>
    </row>
    <row r="22" spans="1:12" ht="39" hidden="1" customHeight="1" thickBot="1" x14ac:dyDescent="0.35">
      <c r="A22" s="357"/>
      <c r="B22" s="205" t="s">
        <v>7</v>
      </c>
      <c r="C22" s="206"/>
      <c r="D22" s="207"/>
      <c r="E22" s="270" t="e">
        <f t="shared" si="1"/>
        <v>#DIV/0!</v>
      </c>
    </row>
    <row r="23" spans="1:12" ht="19.5" customHeight="1" x14ac:dyDescent="0.3">
      <c r="A23" s="347" t="s">
        <v>97</v>
      </c>
      <c r="B23" s="205" t="s">
        <v>3</v>
      </c>
      <c r="C23" s="206">
        <f>C24+C26+C27</f>
        <v>258196.9</v>
      </c>
      <c r="D23" s="207">
        <f>D24+D26+D27</f>
        <v>257631.9</v>
      </c>
      <c r="E23" s="270">
        <f t="shared" si="1"/>
        <v>0.99781174754615565</v>
      </c>
    </row>
    <row r="24" spans="1:12" x14ac:dyDescent="0.3">
      <c r="A24" s="347"/>
      <c r="B24" s="205" t="s">
        <v>93</v>
      </c>
      <c r="C24" s="206">
        <v>257400.9</v>
      </c>
      <c r="D24" s="207">
        <v>256835.9</v>
      </c>
      <c r="E24" s="270">
        <f t="shared" si="1"/>
        <v>0.99780498047986621</v>
      </c>
    </row>
    <row r="25" spans="1:12" ht="39.950000000000003" customHeight="1" x14ac:dyDescent="0.25">
      <c r="A25" s="347"/>
      <c r="B25" s="205" t="s">
        <v>94</v>
      </c>
      <c r="C25" s="206" t="s">
        <v>187</v>
      </c>
      <c r="D25" s="207" t="s">
        <v>187</v>
      </c>
      <c r="E25" s="271"/>
    </row>
    <row r="26" spans="1:12" ht="20.25" customHeight="1" x14ac:dyDescent="0.3">
      <c r="A26" s="347"/>
      <c r="B26" s="205" t="s">
        <v>95</v>
      </c>
      <c r="C26" s="206">
        <v>0</v>
      </c>
      <c r="D26" s="207">
        <v>0</v>
      </c>
      <c r="E26" s="272"/>
    </row>
    <row r="27" spans="1:12" x14ac:dyDescent="0.3">
      <c r="A27" s="347"/>
      <c r="B27" s="205" t="s">
        <v>96</v>
      </c>
      <c r="C27" s="206">
        <v>796</v>
      </c>
      <c r="D27" s="207">
        <v>796</v>
      </c>
      <c r="E27" s="270">
        <f t="shared" ref="E27:E30" si="2">D27/C27</f>
        <v>1</v>
      </c>
    </row>
    <row r="28" spans="1:12" ht="36" hidden="1" customHeight="1" thickBot="1" x14ac:dyDescent="0.35">
      <c r="A28" s="347"/>
      <c r="B28" s="205" t="s">
        <v>7</v>
      </c>
      <c r="C28" s="206"/>
      <c r="D28" s="207"/>
      <c r="E28" s="270" t="e">
        <f t="shared" si="2"/>
        <v>#DIV/0!</v>
      </c>
    </row>
    <row r="29" spans="1:12" ht="19.149999999999999" customHeight="1" x14ac:dyDescent="0.3">
      <c r="A29" s="347" t="s">
        <v>8</v>
      </c>
      <c r="B29" s="205" t="s">
        <v>3</v>
      </c>
      <c r="C29" s="206">
        <f>C30+C32+C33</f>
        <v>34755.199999999997</v>
      </c>
      <c r="D29" s="207">
        <f>D30+D32+D33</f>
        <v>34703.9</v>
      </c>
      <c r="E29" s="270">
        <f t="shared" si="2"/>
        <v>0.99852396188196313</v>
      </c>
    </row>
    <row r="30" spans="1:12" ht="20.45" customHeight="1" x14ac:dyDescent="0.3">
      <c r="A30" s="347"/>
      <c r="B30" s="205" t="s">
        <v>93</v>
      </c>
      <c r="C30" s="206">
        <v>34755.199999999997</v>
      </c>
      <c r="D30" s="207">
        <v>34703.9</v>
      </c>
      <c r="E30" s="270">
        <f t="shared" si="2"/>
        <v>0.99852396188196313</v>
      </c>
    </row>
    <row r="31" spans="1:12" ht="39.950000000000003" customHeight="1" x14ac:dyDescent="0.3">
      <c r="A31" s="347"/>
      <c r="B31" s="205" t="s">
        <v>4</v>
      </c>
      <c r="C31" s="206" t="s">
        <v>187</v>
      </c>
      <c r="D31" s="207" t="s">
        <v>187</v>
      </c>
      <c r="E31" s="272"/>
    </row>
    <row r="32" spans="1:12" ht="20.25" customHeight="1" x14ac:dyDescent="0.3">
      <c r="A32" s="347"/>
      <c r="B32" s="205" t="s">
        <v>5</v>
      </c>
      <c r="C32" s="206">
        <v>0</v>
      </c>
      <c r="D32" s="207">
        <v>0</v>
      </c>
      <c r="E32" s="272"/>
    </row>
    <row r="33" spans="1:5" x14ac:dyDescent="0.3">
      <c r="A33" s="347"/>
      <c r="B33" s="205" t="s">
        <v>6</v>
      </c>
      <c r="C33" s="206">
        <v>0</v>
      </c>
      <c r="D33" s="207">
        <v>0</v>
      </c>
      <c r="E33" s="272"/>
    </row>
    <row r="34" spans="1:5" ht="36" hidden="1" customHeight="1" x14ac:dyDescent="0.3">
      <c r="A34" s="347"/>
      <c r="B34" s="205" t="s">
        <v>7</v>
      </c>
      <c r="C34" s="206"/>
      <c r="D34" s="207"/>
      <c r="E34" s="272" t="e">
        <f t="shared" ref="E34:E55" si="3">D34/C34</f>
        <v>#DIV/0!</v>
      </c>
    </row>
    <row r="35" spans="1:5" ht="51" customHeight="1" x14ac:dyDescent="0.3">
      <c r="A35" s="347" t="s">
        <v>9</v>
      </c>
      <c r="B35" s="205" t="s">
        <v>3</v>
      </c>
      <c r="C35" s="206">
        <f>C36</f>
        <v>131803.70000000001</v>
      </c>
      <c r="D35" s="207">
        <f>D36</f>
        <v>131782.5</v>
      </c>
      <c r="E35" s="270">
        <f t="shared" si="3"/>
        <v>0.99983915474300034</v>
      </c>
    </row>
    <row r="36" spans="1:5" ht="44.25" customHeight="1" x14ac:dyDescent="0.3">
      <c r="A36" s="347"/>
      <c r="B36" s="205" t="s">
        <v>93</v>
      </c>
      <c r="C36" s="206">
        <v>131803.70000000001</v>
      </c>
      <c r="D36" s="207">
        <v>131782.5</v>
      </c>
      <c r="E36" s="270">
        <f t="shared" si="3"/>
        <v>0.99983915474300034</v>
      </c>
    </row>
    <row r="37" spans="1:5" ht="34.5" hidden="1" customHeight="1" x14ac:dyDescent="0.3">
      <c r="A37" s="347"/>
      <c r="B37" s="205" t="s">
        <v>4</v>
      </c>
      <c r="C37" s="206"/>
      <c r="D37" s="207"/>
      <c r="E37" s="270" t="e">
        <f t="shared" si="3"/>
        <v>#DIV/0!</v>
      </c>
    </row>
    <row r="38" spans="1:5" ht="19.5" hidden="1" customHeight="1" x14ac:dyDescent="0.3">
      <c r="A38" s="347"/>
      <c r="B38" s="205" t="s">
        <v>5</v>
      </c>
      <c r="C38" s="206"/>
      <c r="D38" s="207"/>
      <c r="E38" s="270" t="e">
        <f t="shared" si="3"/>
        <v>#DIV/0!</v>
      </c>
    </row>
    <row r="39" spans="1:5" hidden="1" x14ac:dyDescent="0.3">
      <c r="A39" s="347"/>
      <c r="B39" s="205" t="s">
        <v>6</v>
      </c>
      <c r="C39" s="206"/>
      <c r="D39" s="207"/>
      <c r="E39" s="270" t="e">
        <f t="shared" si="3"/>
        <v>#DIV/0!</v>
      </c>
    </row>
    <row r="40" spans="1:5" ht="39" hidden="1" customHeight="1" thickBot="1" x14ac:dyDescent="0.35">
      <c r="A40" s="347"/>
      <c r="B40" s="205" t="s">
        <v>7</v>
      </c>
      <c r="C40" s="206"/>
      <c r="D40" s="207"/>
      <c r="E40" s="270" t="e">
        <f t="shared" si="3"/>
        <v>#DIV/0!</v>
      </c>
    </row>
    <row r="41" spans="1:5" ht="27" customHeight="1" x14ac:dyDescent="0.3">
      <c r="A41" s="347" t="s">
        <v>10</v>
      </c>
      <c r="B41" s="205" t="s">
        <v>3</v>
      </c>
      <c r="C41" s="206">
        <f>C42</f>
        <v>46182.2</v>
      </c>
      <c r="D41" s="207">
        <f>D42</f>
        <v>45748.2</v>
      </c>
      <c r="E41" s="270">
        <f t="shared" si="3"/>
        <v>0.99060243990108743</v>
      </c>
    </row>
    <row r="42" spans="1:5" ht="31.15" customHeight="1" x14ac:dyDescent="0.3">
      <c r="A42" s="347"/>
      <c r="B42" s="205" t="s">
        <v>93</v>
      </c>
      <c r="C42" s="206">
        <v>46182.2</v>
      </c>
      <c r="D42" s="207">
        <v>45748.2</v>
      </c>
      <c r="E42" s="270">
        <f t="shared" si="3"/>
        <v>0.99060243990108743</v>
      </c>
    </row>
    <row r="43" spans="1:5" ht="34.5" hidden="1" customHeight="1" x14ac:dyDescent="0.3">
      <c r="A43" s="347"/>
      <c r="B43" s="205" t="s">
        <v>4</v>
      </c>
      <c r="C43" s="206"/>
      <c r="D43" s="207"/>
      <c r="E43" s="270" t="e">
        <f t="shared" si="3"/>
        <v>#DIV/0!</v>
      </c>
    </row>
    <row r="44" spans="1:5" ht="20.25" hidden="1" customHeight="1" x14ac:dyDescent="0.3">
      <c r="A44" s="347"/>
      <c r="B44" s="205" t="s">
        <v>5</v>
      </c>
      <c r="C44" s="206"/>
      <c r="D44" s="207"/>
      <c r="E44" s="270" t="e">
        <f t="shared" si="3"/>
        <v>#DIV/0!</v>
      </c>
    </row>
    <row r="45" spans="1:5" ht="18.75" hidden="1" customHeight="1" x14ac:dyDescent="0.3">
      <c r="A45" s="347"/>
      <c r="B45" s="205" t="s">
        <v>6</v>
      </c>
      <c r="C45" s="206"/>
      <c r="D45" s="207"/>
      <c r="E45" s="270" t="e">
        <f t="shared" si="3"/>
        <v>#DIV/0!</v>
      </c>
    </row>
    <row r="46" spans="1:5" ht="38.25" hidden="1" customHeight="1" thickBot="1" x14ac:dyDescent="0.35">
      <c r="A46" s="347"/>
      <c r="B46" s="205" t="s">
        <v>7</v>
      </c>
      <c r="C46" s="206"/>
      <c r="D46" s="207"/>
      <c r="E46" s="270" t="e">
        <f t="shared" si="3"/>
        <v>#DIV/0!</v>
      </c>
    </row>
    <row r="47" spans="1:5" ht="33.75" customHeight="1" x14ac:dyDescent="0.3">
      <c r="A47" s="347" t="s">
        <v>11</v>
      </c>
      <c r="B47" s="205" t="s">
        <v>3</v>
      </c>
      <c r="C47" s="206">
        <f>C48</f>
        <v>407460.8</v>
      </c>
      <c r="D47" s="207">
        <f>D48</f>
        <v>407447.6</v>
      </c>
      <c r="E47" s="270">
        <f t="shared" si="3"/>
        <v>0.99996760424561082</v>
      </c>
    </row>
    <row r="48" spans="1:5" ht="46.15" customHeight="1" x14ac:dyDescent="0.3">
      <c r="A48" s="347"/>
      <c r="B48" s="205" t="s">
        <v>93</v>
      </c>
      <c r="C48" s="206">
        <v>407460.8</v>
      </c>
      <c r="D48" s="207">
        <v>407447.6</v>
      </c>
      <c r="E48" s="270">
        <f t="shared" si="3"/>
        <v>0.99996760424561082</v>
      </c>
    </row>
    <row r="49" spans="1:9" ht="34.5" hidden="1" customHeight="1" x14ac:dyDescent="0.3">
      <c r="A49" s="347"/>
      <c r="B49" s="205" t="s">
        <v>4</v>
      </c>
      <c r="C49" s="206"/>
      <c r="D49" s="207"/>
      <c r="E49" s="270" t="e">
        <f t="shared" si="3"/>
        <v>#DIV/0!</v>
      </c>
    </row>
    <row r="50" spans="1:9" ht="19.5" hidden="1" customHeight="1" x14ac:dyDescent="0.3">
      <c r="A50" s="347"/>
      <c r="B50" s="205" t="s">
        <v>5</v>
      </c>
      <c r="C50" s="206"/>
      <c r="D50" s="207"/>
      <c r="E50" s="270" t="e">
        <f t="shared" si="3"/>
        <v>#DIV/0!</v>
      </c>
    </row>
    <row r="51" spans="1:9" ht="18.75" hidden="1" customHeight="1" x14ac:dyDescent="0.3">
      <c r="A51" s="347"/>
      <c r="B51" s="205" t="s">
        <v>6</v>
      </c>
      <c r="C51" s="206"/>
      <c r="D51" s="207"/>
      <c r="E51" s="270" t="e">
        <f t="shared" si="3"/>
        <v>#DIV/0!</v>
      </c>
    </row>
    <row r="52" spans="1:9" ht="36.75" hidden="1" customHeight="1" thickBot="1" x14ac:dyDescent="0.35">
      <c r="A52" s="347"/>
      <c r="B52" s="344" t="s">
        <v>7</v>
      </c>
      <c r="C52" s="345"/>
      <c r="D52" s="346"/>
      <c r="E52" s="270" t="e">
        <f t="shared" si="3"/>
        <v>#DIV/0!</v>
      </c>
    </row>
    <row r="53" spans="1:9" ht="15.75" hidden="1" customHeight="1" thickBot="1" x14ac:dyDescent="0.35">
      <c r="A53" s="195"/>
      <c r="B53" s="344"/>
      <c r="C53" s="345"/>
      <c r="D53" s="346"/>
      <c r="E53" s="270" t="e">
        <f t="shared" si="3"/>
        <v>#DIV/0!</v>
      </c>
    </row>
    <row r="54" spans="1:9" ht="22.5" customHeight="1" x14ac:dyDescent="0.3">
      <c r="A54" s="347" t="s">
        <v>15</v>
      </c>
      <c r="B54" s="205" t="s">
        <v>3</v>
      </c>
      <c r="C54" s="206">
        <f>C55+C57+C58</f>
        <v>10487</v>
      </c>
      <c r="D54" s="207">
        <f>D55+D57+D58</f>
        <v>10486.9</v>
      </c>
      <c r="E54" s="270">
        <f t="shared" si="3"/>
        <v>0.99999046438447603</v>
      </c>
    </row>
    <row r="55" spans="1:9" ht="20.25" customHeight="1" x14ac:dyDescent="0.3">
      <c r="A55" s="347"/>
      <c r="B55" s="205" t="s">
        <v>93</v>
      </c>
      <c r="C55" s="206">
        <v>10387</v>
      </c>
      <c r="D55" s="207">
        <v>10386.9</v>
      </c>
      <c r="E55" s="270">
        <f t="shared" si="3"/>
        <v>0.99999037258111101</v>
      </c>
      <c r="H55" s="128">
        <f>D55/D54*100</f>
        <v>99.04642935471874</v>
      </c>
      <c r="I55" t="s">
        <v>163</v>
      </c>
    </row>
    <row r="56" spans="1:9" ht="39.950000000000003" customHeight="1" x14ac:dyDescent="0.3">
      <c r="A56" s="347"/>
      <c r="B56" s="205" t="s">
        <v>94</v>
      </c>
      <c r="C56" s="206" t="s">
        <v>187</v>
      </c>
      <c r="D56" s="207" t="s">
        <v>187</v>
      </c>
      <c r="E56" s="272"/>
      <c r="H56" s="128" t="e">
        <f>D56/D54*100</f>
        <v>#VALUE!</v>
      </c>
      <c r="I56" t="s">
        <v>161</v>
      </c>
    </row>
    <row r="57" spans="1:9" ht="20.25" customHeight="1" x14ac:dyDescent="0.3">
      <c r="A57" s="347"/>
      <c r="B57" s="205" t="s">
        <v>95</v>
      </c>
      <c r="C57" s="206">
        <v>0</v>
      </c>
      <c r="D57" s="207">
        <v>0</v>
      </c>
      <c r="E57" s="272"/>
    </row>
    <row r="58" spans="1:9" ht="30.6" customHeight="1" x14ac:dyDescent="0.3">
      <c r="A58" s="347"/>
      <c r="B58" s="205" t="s">
        <v>96</v>
      </c>
      <c r="C58" s="206">
        <v>100</v>
      </c>
      <c r="D58" s="207">
        <v>100</v>
      </c>
      <c r="E58" s="272"/>
    </row>
    <row r="59" spans="1:9" ht="37.5" hidden="1" customHeight="1" thickBot="1" x14ac:dyDescent="0.35">
      <c r="A59" s="347"/>
      <c r="B59" s="205" t="s">
        <v>7</v>
      </c>
      <c r="C59" s="206"/>
      <c r="D59" s="207"/>
      <c r="E59" s="272" t="e">
        <f t="shared" ref="E59" si="4">D59/C59</f>
        <v>#DIV/0!</v>
      </c>
    </row>
    <row r="60" spans="1:9" ht="66" customHeight="1" x14ac:dyDescent="0.3">
      <c r="A60" s="347" t="s">
        <v>156</v>
      </c>
      <c r="B60" s="205" t="s">
        <v>3</v>
      </c>
      <c r="C60" s="206">
        <f>C61</f>
        <v>25705.1</v>
      </c>
      <c r="D60" s="207">
        <f>D61</f>
        <v>25704.5</v>
      </c>
      <c r="E60" s="270">
        <f>D60/C60</f>
        <v>0.99997665832850291</v>
      </c>
      <c r="I60">
        <f>15807853.84+2550</f>
        <v>15810403.84</v>
      </c>
    </row>
    <row r="61" spans="1:9" ht="64.150000000000006" customHeight="1" x14ac:dyDescent="0.3">
      <c r="A61" s="347"/>
      <c r="B61" s="205" t="s">
        <v>93</v>
      </c>
      <c r="C61" s="206">
        <v>25705.1</v>
      </c>
      <c r="D61" s="207">
        <v>25704.5</v>
      </c>
      <c r="E61" s="270">
        <f>D61/C61</f>
        <v>0.99997665832850291</v>
      </c>
    </row>
    <row r="62" spans="1:9" ht="34.5" hidden="1" customHeight="1" x14ac:dyDescent="0.3">
      <c r="A62" s="347"/>
      <c r="B62" s="205" t="s">
        <v>4</v>
      </c>
      <c r="C62" s="206"/>
      <c r="D62" s="207"/>
      <c r="E62" s="270" t="e">
        <f t="shared" ref="E62:E65" si="5">D62/C62*100</f>
        <v>#DIV/0!</v>
      </c>
    </row>
    <row r="63" spans="1:9" ht="20.25" hidden="1" customHeight="1" x14ac:dyDescent="0.3">
      <c r="A63" s="347"/>
      <c r="B63" s="205" t="s">
        <v>5</v>
      </c>
      <c r="C63" s="206"/>
      <c r="D63" s="207"/>
      <c r="E63" s="270" t="e">
        <f t="shared" si="5"/>
        <v>#DIV/0!</v>
      </c>
    </row>
    <row r="64" spans="1:9" hidden="1" x14ac:dyDescent="0.3">
      <c r="A64" s="347"/>
      <c r="B64" s="205" t="s">
        <v>6</v>
      </c>
      <c r="C64" s="206"/>
      <c r="D64" s="207"/>
      <c r="E64" s="270" t="e">
        <f t="shared" si="5"/>
        <v>#DIV/0!</v>
      </c>
    </row>
    <row r="65" spans="1:5" ht="0.6" customHeight="1" x14ac:dyDescent="0.3">
      <c r="A65" s="347"/>
      <c r="B65" s="205" t="s">
        <v>7</v>
      </c>
      <c r="C65" s="206"/>
      <c r="D65" s="207"/>
      <c r="E65" s="270" t="e">
        <f t="shared" si="5"/>
        <v>#DIV/0!</v>
      </c>
    </row>
    <row r="66" spans="1:5" ht="20.45" customHeight="1" x14ac:dyDescent="0.3">
      <c r="A66" s="348" t="s">
        <v>150</v>
      </c>
      <c r="B66" s="205" t="s">
        <v>3</v>
      </c>
      <c r="C66" s="206">
        <f>C67+C69+C70</f>
        <v>2222.3000000000002</v>
      </c>
      <c r="D66" s="207">
        <f>D67+D69+D70</f>
        <v>2222.3000000000002</v>
      </c>
      <c r="E66" s="270">
        <f t="shared" ref="E66:E67" si="6">D66/C66</f>
        <v>1</v>
      </c>
    </row>
    <row r="67" spans="1:5" ht="20.45" customHeight="1" x14ac:dyDescent="0.3">
      <c r="A67" s="349"/>
      <c r="B67" s="205" t="s">
        <v>93</v>
      </c>
      <c r="C67" s="206">
        <v>222.3</v>
      </c>
      <c r="D67" s="207">
        <v>222.3</v>
      </c>
      <c r="E67" s="270">
        <f t="shared" si="6"/>
        <v>1</v>
      </c>
    </row>
    <row r="68" spans="1:5" ht="39.950000000000003" customHeight="1" x14ac:dyDescent="0.3">
      <c r="A68" s="349"/>
      <c r="B68" s="205" t="s">
        <v>94</v>
      </c>
      <c r="C68" s="206" t="s">
        <v>187</v>
      </c>
      <c r="D68" s="207" t="s">
        <v>187</v>
      </c>
      <c r="E68" s="272"/>
    </row>
    <row r="69" spans="1:5" ht="20.45" customHeight="1" x14ac:dyDescent="0.3">
      <c r="A69" s="349"/>
      <c r="B69" s="205" t="s">
        <v>95</v>
      </c>
      <c r="C69" s="206">
        <v>1580</v>
      </c>
      <c r="D69" s="207">
        <v>1580</v>
      </c>
      <c r="E69" s="270">
        <f t="shared" ref="E69:E70" si="7">D69/C69</f>
        <v>1</v>
      </c>
    </row>
    <row r="70" spans="1:5" ht="20.45" customHeight="1" x14ac:dyDescent="0.3">
      <c r="A70" s="350"/>
      <c r="B70" s="205" t="s">
        <v>96</v>
      </c>
      <c r="C70" s="206">
        <v>420</v>
      </c>
      <c r="D70" s="207">
        <v>420</v>
      </c>
      <c r="E70" s="270">
        <f t="shared" si="7"/>
        <v>1</v>
      </c>
    </row>
    <row r="71" spans="1:5" ht="30.75" customHeight="1" x14ac:dyDescent="0.3">
      <c r="A71" s="348" t="s">
        <v>235</v>
      </c>
      <c r="B71" s="205" t="s">
        <v>3</v>
      </c>
      <c r="C71" s="206">
        <f>C72+C74+C75</f>
        <v>8333.4</v>
      </c>
      <c r="D71" s="207">
        <f>D72+D74+D75</f>
        <v>8333.4</v>
      </c>
      <c r="E71" s="272"/>
    </row>
    <row r="72" spans="1:5" ht="33.75" customHeight="1" x14ac:dyDescent="0.3">
      <c r="A72" s="349"/>
      <c r="B72" s="205" t="s">
        <v>93</v>
      </c>
      <c r="C72" s="206">
        <v>833.4</v>
      </c>
      <c r="D72" s="207">
        <v>833.4</v>
      </c>
      <c r="E72" s="272"/>
    </row>
    <row r="73" spans="1:5" ht="39.950000000000003" customHeight="1" x14ac:dyDescent="0.3">
      <c r="A73" s="349"/>
      <c r="B73" s="205" t="s">
        <v>94</v>
      </c>
      <c r="C73" s="206" t="s">
        <v>187</v>
      </c>
      <c r="D73" s="207" t="s">
        <v>187</v>
      </c>
      <c r="E73" s="272"/>
    </row>
    <row r="74" spans="1:5" ht="39" customHeight="1" x14ac:dyDescent="0.3">
      <c r="A74" s="349"/>
      <c r="B74" s="205" t="s">
        <v>95</v>
      </c>
      <c r="C74" s="206">
        <v>5925</v>
      </c>
      <c r="D74" s="207">
        <v>5925</v>
      </c>
      <c r="E74" s="272"/>
    </row>
    <row r="75" spans="1:5" ht="29.25" customHeight="1" x14ac:dyDescent="0.3">
      <c r="A75" s="350"/>
      <c r="B75" s="205" t="s">
        <v>96</v>
      </c>
      <c r="C75" s="206">
        <v>1575</v>
      </c>
      <c r="D75" s="207">
        <v>1575</v>
      </c>
      <c r="E75" s="272"/>
    </row>
    <row r="76" spans="1:5" ht="20.45" customHeight="1" x14ac:dyDescent="0.3">
      <c r="A76" s="348" t="s">
        <v>151</v>
      </c>
      <c r="B76" s="205" t="s">
        <v>3</v>
      </c>
      <c r="C76" s="206">
        <f>C77+C79+C80</f>
        <v>0</v>
      </c>
      <c r="D76" s="207">
        <f>D77+D79+D80</f>
        <v>0</v>
      </c>
      <c r="E76" s="270"/>
    </row>
    <row r="77" spans="1:5" ht="20.45" customHeight="1" x14ac:dyDescent="0.3">
      <c r="A77" s="349"/>
      <c r="B77" s="205" t="s">
        <v>93</v>
      </c>
      <c r="C77" s="206">
        <v>0</v>
      </c>
      <c r="D77" s="207">
        <v>0</v>
      </c>
      <c r="E77" s="270"/>
    </row>
    <row r="78" spans="1:5" ht="39.950000000000003" customHeight="1" x14ac:dyDescent="0.3">
      <c r="A78" s="349"/>
      <c r="B78" s="205" t="s">
        <v>94</v>
      </c>
      <c r="C78" s="206" t="s">
        <v>187</v>
      </c>
      <c r="D78" s="207" t="s">
        <v>187</v>
      </c>
      <c r="E78" s="272"/>
    </row>
    <row r="79" spans="1:5" ht="20.45" customHeight="1" x14ac:dyDescent="0.3">
      <c r="A79" s="349"/>
      <c r="B79" s="205" t="s">
        <v>95</v>
      </c>
      <c r="C79" s="206">
        <v>0</v>
      </c>
      <c r="D79" s="207">
        <v>0</v>
      </c>
      <c r="E79" s="270"/>
    </row>
    <row r="80" spans="1:5" ht="20.45" customHeight="1" x14ac:dyDescent="0.3">
      <c r="A80" s="350"/>
      <c r="B80" s="205" t="s">
        <v>96</v>
      </c>
      <c r="C80" s="206">
        <v>0</v>
      </c>
      <c r="D80" s="207">
        <v>0</v>
      </c>
      <c r="E80" s="270"/>
    </row>
    <row r="81" spans="1:5" ht="19.899999999999999" customHeight="1" x14ac:dyDescent="0.3">
      <c r="A81" s="348" t="s">
        <v>152</v>
      </c>
      <c r="B81" s="205" t="s">
        <v>3</v>
      </c>
      <c r="C81" s="206">
        <f>C82+C84+C85</f>
        <v>1200</v>
      </c>
      <c r="D81" s="207">
        <f>D82+D84+D85</f>
        <v>1200</v>
      </c>
      <c r="E81" s="270">
        <f t="shared" ref="E81:E82" si="8">D81/C81</f>
        <v>1</v>
      </c>
    </row>
    <row r="82" spans="1:5" ht="19.149999999999999" customHeight="1" x14ac:dyDescent="0.3">
      <c r="A82" s="349"/>
      <c r="B82" s="205" t="s">
        <v>93</v>
      </c>
      <c r="C82" s="206">
        <v>1200</v>
      </c>
      <c r="D82" s="207">
        <v>1200</v>
      </c>
      <c r="E82" s="270">
        <f t="shared" si="8"/>
        <v>1</v>
      </c>
    </row>
    <row r="83" spans="1:5" ht="39.950000000000003" customHeight="1" x14ac:dyDescent="0.3">
      <c r="A83" s="349"/>
      <c r="B83" s="205" t="s">
        <v>94</v>
      </c>
      <c r="C83" s="206" t="s">
        <v>187</v>
      </c>
      <c r="D83" s="207" t="s">
        <v>187</v>
      </c>
      <c r="E83" s="272"/>
    </row>
    <row r="84" spans="1:5" ht="20.45" customHeight="1" x14ac:dyDescent="0.3">
      <c r="A84" s="349"/>
      <c r="B84" s="205" t="s">
        <v>95</v>
      </c>
      <c r="C84" s="206">
        <v>0</v>
      </c>
      <c r="D84" s="207">
        <v>0</v>
      </c>
      <c r="E84" s="272"/>
    </row>
    <row r="85" spans="1:5" ht="20.45" customHeight="1" x14ac:dyDescent="0.3">
      <c r="A85" s="350"/>
      <c r="B85" s="205" t="s">
        <v>96</v>
      </c>
      <c r="C85" s="206">
        <v>0</v>
      </c>
      <c r="D85" s="207">
        <v>0</v>
      </c>
      <c r="E85" s="272"/>
    </row>
    <row r="86" spans="1:5" ht="31.5" customHeight="1" x14ac:dyDescent="0.3">
      <c r="A86" s="348" t="s">
        <v>160</v>
      </c>
      <c r="B86" s="205" t="s">
        <v>3</v>
      </c>
      <c r="C86" s="206">
        <f>C87+C89+C90</f>
        <v>0</v>
      </c>
      <c r="D86" s="207">
        <f>D87+D89+D90</f>
        <v>0</v>
      </c>
      <c r="E86" s="272"/>
    </row>
    <row r="87" spans="1:5" ht="19.899999999999999" customHeight="1" x14ac:dyDescent="0.3">
      <c r="A87" s="349"/>
      <c r="B87" s="205" t="s">
        <v>93</v>
      </c>
      <c r="C87" s="206">
        <v>0</v>
      </c>
      <c r="D87" s="207">
        <v>0</v>
      </c>
      <c r="E87" s="272"/>
    </row>
    <row r="88" spans="1:5" ht="39.950000000000003" customHeight="1" x14ac:dyDescent="0.3">
      <c r="A88" s="349"/>
      <c r="B88" s="205" t="s">
        <v>94</v>
      </c>
      <c r="C88" s="206" t="s">
        <v>187</v>
      </c>
      <c r="D88" s="207" t="s">
        <v>187</v>
      </c>
      <c r="E88" s="272"/>
    </row>
    <row r="89" spans="1:5" ht="20.45" customHeight="1" x14ac:dyDescent="0.3">
      <c r="A89" s="349"/>
      <c r="B89" s="205" t="s">
        <v>95</v>
      </c>
      <c r="C89" s="206">
        <v>0</v>
      </c>
      <c r="D89" s="207">
        <v>0</v>
      </c>
      <c r="E89" s="272"/>
    </row>
    <row r="90" spans="1:5" ht="20.45" customHeight="1" x14ac:dyDescent="0.3">
      <c r="A90" s="350"/>
      <c r="B90" s="205" t="s">
        <v>96</v>
      </c>
      <c r="C90" s="206">
        <v>0</v>
      </c>
      <c r="D90" s="207">
        <v>0</v>
      </c>
      <c r="E90" s="272"/>
    </row>
    <row r="91" spans="1:5" ht="32.25" customHeight="1" x14ac:dyDescent="0.3">
      <c r="A91" s="348" t="s">
        <v>236</v>
      </c>
      <c r="B91" s="205" t="s">
        <v>3</v>
      </c>
      <c r="C91" s="206">
        <f>C92+C94+C95</f>
        <v>0</v>
      </c>
      <c r="D91" s="207">
        <f>D92+D94+D95</f>
        <v>0</v>
      </c>
      <c r="E91" s="272"/>
    </row>
    <row r="92" spans="1:5" ht="19.899999999999999" customHeight="1" x14ac:dyDescent="0.3">
      <c r="A92" s="349"/>
      <c r="B92" s="205" t="s">
        <v>93</v>
      </c>
      <c r="C92" s="206">
        <v>0</v>
      </c>
      <c r="D92" s="207">
        <v>0</v>
      </c>
      <c r="E92" s="272"/>
    </row>
    <row r="93" spans="1:5" ht="39.950000000000003" customHeight="1" x14ac:dyDescent="0.3">
      <c r="A93" s="349"/>
      <c r="B93" s="205" t="s">
        <v>94</v>
      </c>
      <c r="C93" s="206" t="s">
        <v>187</v>
      </c>
      <c r="D93" s="207" t="s">
        <v>187</v>
      </c>
      <c r="E93" s="272"/>
    </row>
    <row r="94" spans="1:5" ht="20.45" customHeight="1" x14ac:dyDescent="0.3">
      <c r="A94" s="349"/>
      <c r="B94" s="205" t="s">
        <v>95</v>
      </c>
      <c r="C94" s="206">
        <v>0</v>
      </c>
      <c r="D94" s="207">
        <v>0</v>
      </c>
      <c r="E94" s="272"/>
    </row>
    <row r="95" spans="1:5" ht="21.6" customHeight="1" x14ac:dyDescent="0.3">
      <c r="A95" s="350"/>
      <c r="B95" s="205" t="s">
        <v>96</v>
      </c>
      <c r="C95" s="206">
        <v>0</v>
      </c>
      <c r="D95" s="207">
        <v>0</v>
      </c>
      <c r="E95" s="272"/>
    </row>
    <row r="96" spans="1:5" ht="19.899999999999999" customHeight="1" x14ac:dyDescent="0.3">
      <c r="A96" s="348" t="s">
        <v>198</v>
      </c>
      <c r="B96" s="168" t="s">
        <v>3</v>
      </c>
      <c r="C96" s="206">
        <f>C97+C99+C100</f>
        <v>0</v>
      </c>
      <c r="D96" s="207">
        <f>D97+D99+D100</f>
        <v>0</v>
      </c>
      <c r="E96" s="270"/>
    </row>
    <row r="97" spans="1:8" ht="19.899999999999999" customHeight="1" x14ac:dyDescent="0.3">
      <c r="A97" s="349"/>
      <c r="B97" s="168" t="s">
        <v>93</v>
      </c>
      <c r="C97" s="206">
        <v>0</v>
      </c>
      <c r="D97" s="207">
        <v>0</v>
      </c>
      <c r="E97" s="270"/>
    </row>
    <row r="98" spans="1:8" ht="39.950000000000003" customHeight="1" x14ac:dyDescent="0.3">
      <c r="A98" s="349"/>
      <c r="B98" s="168" t="s">
        <v>94</v>
      </c>
      <c r="C98" s="206" t="s">
        <v>187</v>
      </c>
      <c r="D98" s="207" t="s">
        <v>187</v>
      </c>
      <c r="E98" s="272"/>
    </row>
    <row r="99" spans="1:8" ht="20.45" customHeight="1" x14ac:dyDescent="0.3">
      <c r="A99" s="349"/>
      <c r="B99" s="168" t="s">
        <v>95</v>
      </c>
      <c r="C99" s="206">
        <v>0</v>
      </c>
      <c r="D99" s="207">
        <v>0</v>
      </c>
      <c r="E99" s="270"/>
    </row>
    <row r="100" spans="1:8" ht="21.6" customHeight="1" x14ac:dyDescent="0.3">
      <c r="A100" s="350"/>
      <c r="B100" s="168" t="s">
        <v>96</v>
      </c>
      <c r="C100" s="206">
        <v>0</v>
      </c>
      <c r="D100" s="207">
        <v>0</v>
      </c>
      <c r="E100" s="272"/>
    </row>
    <row r="101" spans="1:8" ht="19.899999999999999" customHeight="1" x14ac:dyDescent="0.3">
      <c r="A101" s="348" t="s">
        <v>199</v>
      </c>
      <c r="B101" s="168" t="s">
        <v>3</v>
      </c>
      <c r="C101" s="206">
        <f>C102+C104+C105</f>
        <v>600</v>
      </c>
      <c r="D101" s="207">
        <f>D102+D104+D105</f>
        <v>600</v>
      </c>
      <c r="E101" s="270">
        <f>D101/C101</f>
        <v>1</v>
      </c>
    </row>
    <row r="102" spans="1:8" ht="19.899999999999999" customHeight="1" x14ac:dyDescent="0.3">
      <c r="A102" s="349"/>
      <c r="B102" s="168" t="s">
        <v>93</v>
      </c>
      <c r="C102" s="206">
        <v>60</v>
      </c>
      <c r="D102" s="207">
        <v>60</v>
      </c>
      <c r="E102" s="270">
        <f>D102/C102</f>
        <v>1</v>
      </c>
    </row>
    <row r="103" spans="1:8" ht="39.950000000000003" customHeight="1" x14ac:dyDescent="0.3">
      <c r="A103" s="349"/>
      <c r="B103" s="168" t="s">
        <v>94</v>
      </c>
      <c r="C103" s="206" t="s">
        <v>187</v>
      </c>
      <c r="D103" s="207" t="s">
        <v>187</v>
      </c>
      <c r="E103" s="272"/>
    </row>
    <row r="104" spans="1:8" ht="20.45" customHeight="1" x14ac:dyDescent="0.3">
      <c r="A104" s="349"/>
      <c r="B104" s="168" t="s">
        <v>95</v>
      </c>
      <c r="C104" s="206">
        <v>0</v>
      </c>
      <c r="D104" s="207">
        <v>0</v>
      </c>
      <c r="E104" s="272"/>
    </row>
    <row r="105" spans="1:8" ht="21.6" customHeight="1" x14ac:dyDescent="0.3">
      <c r="A105" s="350"/>
      <c r="B105" s="168" t="s">
        <v>96</v>
      </c>
      <c r="C105" s="206">
        <v>540</v>
      </c>
      <c r="D105" s="207">
        <v>540</v>
      </c>
      <c r="E105" s="270">
        <f t="shared" ref="E105" si="9">D105/C105</f>
        <v>1</v>
      </c>
    </row>
    <row r="106" spans="1:8" ht="19.899999999999999" customHeight="1" x14ac:dyDescent="0.3">
      <c r="A106" s="348" t="s">
        <v>200</v>
      </c>
      <c r="B106" s="168" t="s">
        <v>3</v>
      </c>
      <c r="C106" s="206">
        <f>C107+C109+C110</f>
        <v>0</v>
      </c>
      <c r="D106" s="207">
        <f>D107+D109+D110</f>
        <v>0</v>
      </c>
      <c r="E106" s="270"/>
    </row>
    <row r="107" spans="1:8" ht="19.899999999999999" customHeight="1" x14ac:dyDescent="0.3">
      <c r="A107" s="349"/>
      <c r="B107" s="168" t="s">
        <v>93</v>
      </c>
      <c r="C107" s="206">
        <v>0</v>
      </c>
      <c r="D107" s="207">
        <v>0</v>
      </c>
      <c r="E107" s="270"/>
    </row>
    <row r="108" spans="1:8" ht="39.950000000000003" customHeight="1" x14ac:dyDescent="0.3">
      <c r="A108" s="349"/>
      <c r="B108" s="168" t="s">
        <v>94</v>
      </c>
      <c r="C108" s="206" t="s">
        <v>187</v>
      </c>
      <c r="D108" s="207" t="s">
        <v>187</v>
      </c>
      <c r="E108" s="272"/>
    </row>
    <row r="109" spans="1:8" ht="20.45" customHeight="1" x14ac:dyDescent="0.3">
      <c r="A109" s="349"/>
      <c r="B109" s="168" t="s">
        <v>95</v>
      </c>
      <c r="C109" s="206">
        <v>0</v>
      </c>
      <c r="D109" s="207">
        <v>0</v>
      </c>
      <c r="E109" s="270"/>
      <c r="H109">
        <f>18566.2</f>
        <v>18566.2</v>
      </c>
    </row>
    <row r="110" spans="1:8" ht="21.6" customHeight="1" x14ac:dyDescent="0.3">
      <c r="A110" s="350"/>
      <c r="B110" s="168" t="s">
        <v>96</v>
      </c>
      <c r="C110" s="206">
        <v>0</v>
      </c>
      <c r="D110" s="207">
        <v>0</v>
      </c>
      <c r="E110" s="270"/>
      <c r="H110" s="172">
        <f>D109-H109</f>
        <v>-18566.2</v>
      </c>
    </row>
    <row r="111" spans="1:8" ht="19.899999999999999" customHeight="1" x14ac:dyDescent="0.3">
      <c r="A111" s="348" t="s">
        <v>201</v>
      </c>
      <c r="B111" s="168" t="s">
        <v>3</v>
      </c>
      <c r="C111" s="206">
        <f>C112+C114+C115</f>
        <v>0</v>
      </c>
      <c r="D111" s="207">
        <f>D112+D114+D115</f>
        <v>0</v>
      </c>
      <c r="E111" s="270"/>
    </row>
    <row r="112" spans="1:8" ht="19.899999999999999" customHeight="1" x14ac:dyDescent="0.3">
      <c r="A112" s="349"/>
      <c r="B112" s="168" t="s">
        <v>93</v>
      </c>
      <c r="C112" s="206">
        <v>0</v>
      </c>
      <c r="D112" s="207">
        <v>0</v>
      </c>
      <c r="E112" s="270"/>
    </row>
    <row r="113" spans="1:9" ht="39.950000000000003" customHeight="1" x14ac:dyDescent="0.3">
      <c r="A113" s="349"/>
      <c r="B113" s="168" t="s">
        <v>94</v>
      </c>
      <c r="C113" s="206" t="s">
        <v>187</v>
      </c>
      <c r="D113" s="207" t="s">
        <v>187</v>
      </c>
      <c r="E113" s="272"/>
    </row>
    <row r="114" spans="1:9" ht="20.45" customHeight="1" x14ac:dyDescent="0.3">
      <c r="A114" s="349"/>
      <c r="B114" s="168" t="s">
        <v>95</v>
      </c>
      <c r="C114" s="206">
        <v>0</v>
      </c>
      <c r="D114" s="207">
        <v>0</v>
      </c>
      <c r="E114" s="272"/>
    </row>
    <row r="115" spans="1:9" ht="21.6" customHeight="1" x14ac:dyDescent="0.3">
      <c r="A115" s="350"/>
      <c r="B115" s="168" t="s">
        <v>96</v>
      </c>
      <c r="C115" s="206">
        <v>0</v>
      </c>
      <c r="D115" s="207">
        <v>0</v>
      </c>
      <c r="E115" s="270"/>
    </row>
    <row r="116" spans="1:9" ht="24" customHeight="1" x14ac:dyDescent="0.3">
      <c r="A116" s="348" t="s">
        <v>202</v>
      </c>
      <c r="B116" s="168" t="s">
        <v>3</v>
      </c>
      <c r="C116" s="206">
        <f>C117+C119+C120</f>
        <v>0</v>
      </c>
      <c r="D116" s="207">
        <f>D117+D119+D120</f>
        <v>0</v>
      </c>
      <c r="E116" s="270"/>
    </row>
    <row r="117" spans="1:9" ht="24.75" customHeight="1" x14ac:dyDescent="0.3">
      <c r="A117" s="349"/>
      <c r="B117" s="168" t="s">
        <v>93</v>
      </c>
      <c r="C117" s="206">
        <v>0</v>
      </c>
      <c r="D117" s="207">
        <v>0</v>
      </c>
      <c r="E117" s="270"/>
    </row>
    <row r="118" spans="1:9" ht="39.950000000000003" customHeight="1" x14ac:dyDescent="0.3">
      <c r="A118" s="349"/>
      <c r="B118" s="168" t="s">
        <v>94</v>
      </c>
      <c r="C118" s="206" t="s">
        <v>187</v>
      </c>
      <c r="D118" s="207" t="s">
        <v>187</v>
      </c>
      <c r="E118" s="272"/>
    </row>
    <row r="119" spans="1:9" ht="25.5" customHeight="1" x14ac:dyDescent="0.3">
      <c r="A119" s="349"/>
      <c r="B119" s="168" t="s">
        <v>95</v>
      </c>
      <c r="C119" s="206">
        <v>0</v>
      </c>
      <c r="D119" s="207">
        <v>0</v>
      </c>
      <c r="E119" s="270"/>
    </row>
    <row r="120" spans="1:9" ht="22.5" customHeight="1" x14ac:dyDescent="0.3">
      <c r="A120" s="350"/>
      <c r="B120" s="168" t="s">
        <v>96</v>
      </c>
      <c r="C120" s="206">
        <v>0</v>
      </c>
      <c r="D120" s="207">
        <v>0</v>
      </c>
      <c r="E120" s="270"/>
    </row>
    <row r="121" spans="1:9" ht="24" customHeight="1" x14ac:dyDescent="0.3">
      <c r="A121" s="348" t="s">
        <v>203</v>
      </c>
      <c r="B121" s="168" t="s">
        <v>3</v>
      </c>
      <c r="C121" s="206">
        <f>C122+C124+C125</f>
        <v>0</v>
      </c>
      <c r="D121" s="207">
        <f>D122+D124+D125</f>
        <v>0</v>
      </c>
      <c r="E121" s="270"/>
    </row>
    <row r="122" spans="1:9" ht="24.75" customHeight="1" x14ac:dyDescent="0.3">
      <c r="A122" s="349"/>
      <c r="B122" s="168" t="s">
        <v>93</v>
      </c>
      <c r="C122" s="206">
        <v>0</v>
      </c>
      <c r="D122" s="207">
        <v>0</v>
      </c>
      <c r="E122" s="270"/>
    </row>
    <row r="123" spans="1:9" ht="39.950000000000003" customHeight="1" x14ac:dyDescent="0.3">
      <c r="A123" s="349"/>
      <c r="B123" s="168" t="s">
        <v>94</v>
      </c>
      <c r="C123" s="206" t="s">
        <v>187</v>
      </c>
      <c r="D123" s="207" t="s">
        <v>187</v>
      </c>
      <c r="E123" s="272"/>
    </row>
    <row r="124" spans="1:9" ht="25.5" customHeight="1" x14ac:dyDescent="0.3">
      <c r="A124" s="349"/>
      <c r="B124" s="168" t="s">
        <v>95</v>
      </c>
      <c r="C124" s="206">
        <v>0</v>
      </c>
      <c r="D124" s="207">
        <v>0</v>
      </c>
      <c r="E124" s="272"/>
    </row>
    <row r="125" spans="1:9" ht="22.5" customHeight="1" x14ac:dyDescent="0.3">
      <c r="A125" s="350"/>
      <c r="B125" s="168" t="s">
        <v>96</v>
      </c>
      <c r="C125" s="206">
        <v>0</v>
      </c>
      <c r="D125" s="207">
        <v>0</v>
      </c>
      <c r="E125" s="270"/>
    </row>
    <row r="126" spans="1:9" x14ac:dyDescent="0.3">
      <c r="A126" s="347" t="s">
        <v>12</v>
      </c>
      <c r="B126" s="205" t="s">
        <v>3</v>
      </c>
      <c r="C126" s="206">
        <f>C127+C130</f>
        <v>17613.099999999999</v>
      </c>
      <c r="D126" s="207">
        <f>D127+D130</f>
        <v>17304.7</v>
      </c>
      <c r="E126" s="270">
        <f t="shared" ref="E126:E127" si="10">D126/C126</f>
        <v>0.98249030551123895</v>
      </c>
      <c r="H126" s="128">
        <f>D127/D126*100</f>
        <v>7.0801574138817784</v>
      </c>
      <c r="I126" t="s">
        <v>163</v>
      </c>
    </row>
    <row r="127" spans="1:9" x14ac:dyDescent="0.3">
      <c r="A127" s="347"/>
      <c r="B127" s="205" t="s">
        <v>93</v>
      </c>
      <c r="C127" s="206">
        <f>C133+C140+C146</f>
        <v>1255.5999999999999</v>
      </c>
      <c r="D127" s="207">
        <f>D133+D140+D146</f>
        <v>1225.2</v>
      </c>
      <c r="E127" s="270">
        <f t="shared" si="10"/>
        <v>0.97578846766486149</v>
      </c>
      <c r="H127" s="128">
        <f>D129/D126*100</f>
        <v>0</v>
      </c>
      <c r="I127" t="s">
        <v>162</v>
      </c>
    </row>
    <row r="128" spans="1:9" ht="39.950000000000003" customHeight="1" x14ac:dyDescent="0.3">
      <c r="A128" s="347"/>
      <c r="B128" s="205" t="s">
        <v>94</v>
      </c>
      <c r="C128" s="206" t="s">
        <v>187</v>
      </c>
      <c r="D128" s="207" t="s">
        <v>187</v>
      </c>
      <c r="E128" s="272"/>
      <c r="H128" s="128">
        <f>D130/D126*100</f>
        <v>92.919842586118222</v>
      </c>
      <c r="I128" t="s">
        <v>161</v>
      </c>
    </row>
    <row r="129" spans="1:5" ht="19.5" customHeight="1" x14ac:dyDescent="0.3">
      <c r="A129" s="347"/>
      <c r="B129" s="205" t="s">
        <v>5</v>
      </c>
      <c r="C129" s="206">
        <v>0</v>
      </c>
      <c r="D129" s="207">
        <v>0</v>
      </c>
      <c r="E129" s="272"/>
    </row>
    <row r="130" spans="1:5" x14ac:dyDescent="0.3">
      <c r="A130" s="347"/>
      <c r="B130" s="205" t="s">
        <v>96</v>
      </c>
      <c r="C130" s="206">
        <f>C136+C143+C149</f>
        <v>16357.5</v>
      </c>
      <c r="D130" s="207">
        <f>D136+D143+D149</f>
        <v>16079.5</v>
      </c>
      <c r="E130" s="270">
        <f t="shared" ref="E130:E132" si="11">D130/C130</f>
        <v>0.98300473788781906</v>
      </c>
    </row>
    <row r="131" spans="1:5" ht="36.75" hidden="1" customHeight="1" thickBot="1" x14ac:dyDescent="0.35">
      <c r="A131" s="347"/>
      <c r="B131" s="205" t="s">
        <v>7</v>
      </c>
      <c r="C131" s="206"/>
      <c r="D131" s="207"/>
      <c r="E131" s="270" t="e">
        <f t="shared" si="11"/>
        <v>#DIV/0!</v>
      </c>
    </row>
    <row r="132" spans="1:5" ht="22.5" customHeight="1" x14ac:dyDescent="0.3">
      <c r="A132" s="347" t="s">
        <v>13</v>
      </c>
      <c r="B132" s="205" t="s">
        <v>3</v>
      </c>
      <c r="C132" s="206">
        <f>C133+C136</f>
        <v>5025.5</v>
      </c>
      <c r="D132" s="207">
        <f>D133+D136</f>
        <v>4973.5</v>
      </c>
      <c r="E132" s="270">
        <f t="shared" si="11"/>
        <v>0.98965277086857029</v>
      </c>
    </row>
    <row r="133" spans="1:5" x14ac:dyDescent="0.3">
      <c r="A133" s="347"/>
      <c r="B133" s="205" t="s">
        <v>93</v>
      </c>
      <c r="C133" s="206">
        <v>0</v>
      </c>
      <c r="D133" s="207">
        <v>0</v>
      </c>
      <c r="E133" s="270"/>
    </row>
    <row r="134" spans="1:5" ht="39.950000000000003" customHeight="1" x14ac:dyDescent="0.3">
      <c r="A134" s="347"/>
      <c r="B134" s="205" t="s">
        <v>94</v>
      </c>
      <c r="C134" s="206" t="s">
        <v>187</v>
      </c>
      <c r="D134" s="207" t="s">
        <v>187</v>
      </c>
      <c r="E134" s="272"/>
    </row>
    <row r="135" spans="1:5" ht="18.75" hidden="1" customHeight="1" x14ac:dyDescent="0.3">
      <c r="A135" s="347"/>
      <c r="B135" s="205" t="s">
        <v>5</v>
      </c>
      <c r="C135" s="206"/>
      <c r="D135" s="207"/>
      <c r="E135" s="272"/>
    </row>
    <row r="136" spans="1:5" x14ac:dyDescent="0.3">
      <c r="A136" s="347"/>
      <c r="B136" s="205" t="s">
        <v>96</v>
      </c>
      <c r="C136" s="206">
        <v>5025.5</v>
      </c>
      <c r="D136" s="74">
        <v>4973.5</v>
      </c>
      <c r="E136" s="270">
        <f t="shared" ref="E136:E139" si="12">D136/C136</f>
        <v>0.98965277086857029</v>
      </c>
    </row>
    <row r="137" spans="1:5" ht="35.25" hidden="1" customHeight="1" thickBot="1" x14ac:dyDescent="0.35">
      <c r="A137" s="347"/>
      <c r="B137" s="344" t="s">
        <v>7</v>
      </c>
      <c r="C137" s="345"/>
      <c r="D137" s="346"/>
      <c r="E137" s="270" t="e">
        <f t="shared" si="12"/>
        <v>#DIV/0!</v>
      </c>
    </row>
    <row r="138" spans="1:5" ht="15.75" hidden="1" customHeight="1" thickBot="1" x14ac:dyDescent="0.35">
      <c r="A138" s="347"/>
      <c r="B138" s="344"/>
      <c r="C138" s="345"/>
      <c r="D138" s="346"/>
      <c r="E138" s="270" t="e">
        <f t="shared" si="12"/>
        <v>#DIV/0!</v>
      </c>
    </row>
    <row r="139" spans="1:5" ht="23.45" customHeight="1" x14ac:dyDescent="0.3">
      <c r="A139" s="347" t="s">
        <v>237</v>
      </c>
      <c r="B139" s="205" t="s">
        <v>3</v>
      </c>
      <c r="C139" s="206">
        <f>C140+C143</f>
        <v>80</v>
      </c>
      <c r="D139" s="207">
        <f>D140+D143</f>
        <v>79.900000000000006</v>
      </c>
      <c r="E139" s="270">
        <f t="shared" si="12"/>
        <v>0.99875000000000003</v>
      </c>
    </row>
    <row r="140" spans="1:5" ht="24.6" customHeight="1" x14ac:dyDescent="0.3">
      <c r="A140" s="347"/>
      <c r="B140" s="205" t="s">
        <v>93</v>
      </c>
      <c r="C140" s="206">
        <v>0</v>
      </c>
      <c r="D140" s="207">
        <v>0</v>
      </c>
      <c r="E140" s="272"/>
    </row>
    <row r="141" spans="1:5" ht="39.950000000000003" customHeight="1" x14ac:dyDescent="0.3">
      <c r="A141" s="347"/>
      <c r="B141" s="205" t="s">
        <v>94</v>
      </c>
      <c r="C141" s="206" t="s">
        <v>187</v>
      </c>
      <c r="D141" s="207" t="s">
        <v>187</v>
      </c>
      <c r="E141" s="272"/>
    </row>
    <row r="142" spans="1:5" hidden="1" x14ac:dyDescent="0.3">
      <c r="A142" s="347"/>
      <c r="B142" s="205" t="s">
        <v>5</v>
      </c>
      <c r="C142" s="206"/>
      <c r="D142" s="207"/>
      <c r="E142" s="272"/>
    </row>
    <row r="143" spans="1:5" ht="22.15" customHeight="1" x14ac:dyDescent="0.3">
      <c r="A143" s="347"/>
      <c r="B143" s="205" t="s">
        <v>96</v>
      </c>
      <c r="C143" s="206">
        <v>80</v>
      </c>
      <c r="D143" s="207">
        <v>79.900000000000006</v>
      </c>
      <c r="E143" s="270">
        <f>D143/C143</f>
        <v>0.99875000000000003</v>
      </c>
    </row>
    <row r="144" spans="1:5" ht="38.25" hidden="1" customHeight="1" thickBot="1" x14ac:dyDescent="0.35">
      <c r="A144" s="347"/>
      <c r="B144" s="205" t="s">
        <v>7</v>
      </c>
      <c r="C144" s="206"/>
      <c r="D144" s="207"/>
      <c r="E144" s="272"/>
    </row>
    <row r="145" spans="1:12" ht="73.5" customHeight="1" x14ac:dyDescent="0.3">
      <c r="A145" s="347" t="s">
        <v>54</v>
      </c>
      <c r="B145" s="205" t="s">
        <v>3</v>
      </c>
      <c r="C145" s="206">
        <f>C146+C149</f>
        <v>12507.6</v>
      </c>
      <c r="D145" s="207">
        <f>D146+D149</f>
        <v>12251.300000000001</v>
      </c>
      <c r="E145" s="270">
        <f>D145/C145</f>
        <v>0.97950845885701499</v>
      </c>
    </row>
    <row r="146" spans="1:12" ht="20.45" customHeight="1" x14ac:dyDescent="0.3">
      <c r="A146" s="347"/>
      <c r="B146" s="205" t="s">
        <v>93</v>
      </c>
      <c r="C146" s="206">
        <v>1255.5999999999999</v>
      </c>
      <c r="D146" s="207">
        <v>1225.2</v>
      </c>
      <c r="E146" s="270">
        <f>D146/C146</f>
        <v>0.97578846766486149</v>
      </c>
    </row>
    <row r="147" spans="1:12" s="14" customFormat="1" ht="39.950000000000003" customHeight="1" x14ac:dyDescent="0.3">
      <c r="A147" s="347"/>
      <c r="B147" s="28" t="s">
        <v>94</v>
      </c>
      <c r="C147" s="206" t="s">
        <v>187</v>
      </c>
      <c r="D147" s="207" t="s">
        <v>187</v>
      </c>
      <c r="E147" s="272"/>
      <c r="K147" s="156"/>
      <c r="L147" s="156"/>
    </row>
    <row r="148" spans="1:12" s="14" customFormat="1" ht="25.15" hidden="1" customHeight="1" x14ac:dyDescent="0.3">
      <c r="A148" s="347"/>
      <c r="B148" s="28" t="s">
        <v>5</v>
      </c>
      <c r="C148" s="60"/>
      <c r="D148" s="75"/>
      <c r="E148" s="273" t="e">
        <f t="shared" ref="E148" si="13">D148/C148</f>
        <v>#DIV/0!</v>
      </c>
      <c r="K148" s="156"/>
      <c r="L148" s="156"/>
    </row>
    <row r="149" spans="1:12" s="14" customFormat="1" ht="20.25" customHeight="1" x14ac:dyDescent="0.3">
      <c r="A149" s="348"/>
      <c r="B149" s="201" t="s">
        <v>96</v>
      </c>
      <c r="C149" s="202">
        <v>11252</v>
      </c>
      <c r="D149" s="203">
        <v>11026.1</v>
      </c>
      <c r="E149" s="270">
        <f>D149/C149</f>
        <v>0.97992356914326351</v>
      </c>
      <c r="K149" s="156"/>
      <c r="L149" s="156"/>
    </row>
    <row r="150" spans="1:12" x14ac:dyDescent="0.3">
      <c r="A150" s="347" t="s">
        <v>242</v>
      </c>
      <c r="B150" s="205" t="s">
        <v>3</v>
      </c>
      <c r="C150" s="206">
        <f>C151+C153+C154</f>
        <v>3745.4000000000005</v>
      </c>
      <c r="D150" s="207">
        <f>D151+D153+D154</f>
        <v>3745.4000000000005</v>
      </c>
      <c r="E150" s="270">
        <f t="shared" ref="E150:E151" si="14">D150/C150</f>
        <v>1</v>
      </c>
      <c r="H150" s="128">
        <f>D151/D150*100</f>
        <v>100</v>
      </c>
      <c r="I150" t="s">
        <v>163</v>
      </c>
    </row>
    <row r="151" spans="1:12" x14ac:dyDescent="0.3">
      <c r="A151" s="347"/>
      <c r="B151" s="205" t="s">
        <v>93</v>
      </c>
      <c r="C151" s="206">
        <f>C161+C166+C171</f>
        <v>3745.4000000000005</v>
      </c>
      <c r="D151" s="207">
        <f>D161+D166+D171</f>
        <v>3745.4000000000005</v>
      </c>
      <c r="E151" s="270">
        <f t="shared" si="14"/>
        <v>1</v>
      </c>
      <c r="H151" s="128">
        <f>D153/D150*100</f>
        <v>0</v>
      </c>
      <c r="I151" t="s">
        <v>162</v>
      </c>
    </row>
    <row r="152" spans="1:12" ht="39.950000000000003" customHeight="1" x14ac:dyDescent="0.3">
      <c r="A152" s="347"/>
      <c r="B152" s="205" t="s">
        <v>94</v>
      </c>
      <c r="C152" s="206" t="s">
        <v>187</v>
      </c>
      <c r="D152" s="207" t="s">
        <v>187</v>
      </c>
      <c r="E152" s="272"/>
      <c r="H152" s="128">
        <f>D154/D150*100</f>
        <v>0</v>
      </c>
      <c r="I152" t="s">
        <v>161</v>
      </c>
    </row>
    <row r="153" spans="1:12" ht="19.5" customHeight="1" x14ac:dyDescent="0.3">
      <c r="A153" s="347"/>
      <c r="B153" s="205" t="s">
        <v>5</v>
      </c>
      <c r="C153" s="206">
        <f>C163+C168+C173</f>
        <v>0</v>
      </c>
      <c r="D153" s="207">
        <f>D163+D168+D173</f>
        <v>0</v>
      </c>
      <c r="E153" s="272"/>
    </row>
    <row r="154" spans="1:12" x14ac:dyDescent="0.3">
      <c r="A154" s="347"/>
      <c r="B154" s="205" t="s">
        <v>96</v>
      </c>
      <c r="C154" s="206">
        <f>C159+C164+C169+C174</f>
        <v>0</v>
      </c>
      <c r="D154" s="207">
        <f>D159+D164+D169+D174</f>
        <v>0</v>
      </c>
      <c r="E154" s="270"/>
    </row>
    <row r="155" spans="1:12" x14ac:dyDescent="0.3">
      <c r="A155" s="347" t="s">
        <v>261</v>
      </c>
      <c r="B155" s="205" t="s">
        <v>3</v>
      </c>
      <c r="C155" s="206">
        <f>C156+C158+C159</f>
        <v>0</v>
      </c>
      <c r="D155" s="207">
        <f>D156+D158+D159</f>
        <v>0</v>
      </c>
      <c r="E155" s="270"/>
      <c r="H155" s="128" t="e">
        <f>D156/D155*100</f>
        <v>#DIV/0!</v>
      </c>
      <c r="I155" t="s">
        <v>163</v>
      </c>
    </row>
    <row r="156" spans="1:12" x14ac:dyDescent="0.3">
      <c r="A156" s="347"/>
      <c r="B156" s="205" t="s">
        <v>93</v>
      </c>
      <c r="C156" s="206">
        <v>0</v>
      </c>
      <c r="D156" s="207">
        <v>0</v>
      </c>
      <c r="E156" s="270"/>
      <c r="H156" s="128" t="e">
        <f>D158/D155*100</f>
        <v>#DIV/0!</v>
      </c>
      <c r="I156" t="s">
        <v>162</v>
      </c>
    </row>
    <row r="157" spans="1:12" ht="39.950000000000003" customHeight="1" x14ac:dyDescent="0.3">
      <c r="A157" s="347"/>
      <c r="B157" s="205" t="s">
        <v>94</v>
      </c>
      <c r="C157" s="206" t="s">
        <v>187</v>
      </c>
      <c r="D157" s="207" t="s">
        <v>187</v>
      </c>
      <c r="E157" s="272"/>
      <c r="H157" s="128" t="e">
        <f>D159/D155*100</f>
        <v>#DIV/0!</v>
      </c>
      <c r="I157" t="s">
        <v>161</v>
      </c>
    </row>
    <row r="158" spans="1:12" ht="19.5" customHeight="1" x14ac:dyDescent="0.3">
      <c r="A158" s="347"/>
      <c r="B158" s="205" t="s">
        <v>5</v>
      </c>
      <c r="C158" s="206">
        <v>0</v>
      </c>
      <c r="D158" s="207">
        <v>0</v>
      </c>
      <c r="E158" s="270"/>
    </row>
    <row r="159" spans="1:12" x14ac:dyDescent="0.3">
      <c r="A159" s="347"/>
      <c r="B159" s="205" t="s">
        <v>96</v>
      </c>
      <c r="C159" s="206">
        <v>0</v>
      </c>
      <c r="D159" s="207">
        <v>0</v>
      </c>
      <c r="E159" s="270"/>
    </row>
    <row r="160" spans="1:12" ht="27.75" customHeight="1" x14ac:dyDescent="0.3">
      <c r="A160" s="347" t="s">
        <v>240</v>
      </c>
      <c r="B160" s="205" t="s">
        <v>3</v>
      </c>
      <c r="C160" s="206">
        <f>C161+C163+C164</f>
        <v>76.8</v>
      </c>
      <c r="D160" s="207">
        <f>D161+D163+D164</f>
        <v>76.8</v>
      </c>
      <c r="E160" s="270">
        <f t="shared" ref="E160:E161" si="15">D160/C160</f>
        <v>1</v>
      </c>
      <c r="H160" s="128">
        <f>D161/D160*100</f>
        <v>100</v>
      </c>
      <c r="I160" t="s">
        <v>163</v>
      </c>
    </row>
    <row r="161" spans="1:12" ht="35.25" customHeight="1" x14ac:dyDescent="0.3">
      <c r="A161" s="347"/>
      <c r="B161" s="205" t="s">
        <v>93</v>
      </c>
      <c r="C161" s="206">
        <v>76.8</v>
      </c>
      <c r="D161" s="207">
        <v>76.8</v>
      </c>
      <c r="E161" s="270">
        <f t="shared" si="15"/>
        <v>1</v>
      </c>
      <c r="H161" s="128">
        <f>D163/D160*100</f>
        <v>0</v>
      </c>
      <c r="I161" t="s">
        <v>162</v>
      </c>
    </row>
    <row r="162" spans="1:12" ht="39.950000000000003" customHeight="1" x14ac:dyDescent="0.3">
      <c r="A162" s="347"/>
      <c r="B162" s="205" t="s">
        <v>94</v>
      </c>
      <c r="C162" s="206" t="s">
        <v>187</v>
      </c>
      <c r="D162" s="207" t="s">
        <v>187</v>
      </c>
      <c r="E162" s="272"/>
      <c r="H162" s="128">
        <f>D164/D160*100</f>
        <v>0</v>
      </c>
      <c r="I162" t="s">
        <v>161</v>
      </c>
    </row>
    <row r="163" spans="1:12" ht="36.75" customHeight="1" x14ac:dyDescent="0.3">
      <c r="A163" s="347"/>
      <c r="B163" s="205" t="s">
        <v>5</v>
      </c>
      <c r="C163" s="206">
        <v>0</v>
      </c>
      <c r="D163" s="207">
        <v>0</v>
      </c>
      <c r="E163" s="270"/>
    </row>
    <row r="164" spans="1:12" ht="35.25" customHeight="1" x14ac:dyDescent="0.3">
      <c r="A164" s="347"/>
      <c r="B164" s="205" t="s">
        <v>96</v>
      </c>
      <c r="C164" s="206">
        <v>0</v>
      </c>
      <c r="D164" s="207">
        <v>0</v>
      </c>
      <c r="E164" s="270"/>
    </row>
    <row r="165" spans="1:12" ht="24.75" customHeight="1" x14ac:dyDescent="0.3">
      <c r="A165" s="347" t="s">
        <v>241</v>
      </c>
      <c r="B165" s="205" t="s">
        <v>3</v>
      </c>
      <c r="C165" s="206">
        <f>C166+C168+C169</f>
        <v>3619.8</v>
      </c>
      <c r="D165" s="207">
        <f>D166+D168+D169</f>
        <v>3619.8</v>
      </c>
      <c r="E165" s="270">
        <f t="shared" ref="E165:E166" si="16">D165/C165</f>
        <v>1</v>
      </c>
      <c r="H165" s="128">
        <f>D166/D165*100</f>
        <v>100</v>
      </c>
      <c r="I165" t="s">
        <v>163</v>
      </c>
    </row>
    <row r="166" spans="1:12" ht="20.25" customHeight="1" x14ac:dyDescent="0.3">
      <c r="A166" s="347"/>
      <c r="B166" s="205" t="s">
        <v>93</v>
      </c>
      <c r="C166" s="206">
        <v>3619.8</v>
      </c>
      <c r="D166" s="207">
        <v>3619.8</v>
      </c>
      <c r="E166" s="270">
        <f t="shared" si="16"/>
        <v>1</v>
      </c>
      <c r="H166" s="128">
        <f>D168/D165*100</f>
        <v>0</v>
      </c>
      <c r="I166" t="s">
        <v>162</v>
      </c>
    </row>
    <row r="167" spans="1:12" ht="39.950000000000003" customHeight="1" x14ac:dyDescent="0.3">
      <c r="A167" s="347"/>
      <c r="B167" s="205" t="s">
        <v>94</v>
      </c>
      <c r="C167" s="206" t="s">
        <v>187</v>
      </c>
      <c r="D167" s="207" t="s">
        <v>187</v>
      </c>
      <c r="E167" s="272"/>
      <c r="H167" s="128">
        <f>D169/D165*100</f>
        <v>0</v>
      </c>
      <c r="I167" t="s">
        <v>161</v>
      </c>
    </row>
    <row r="168" spans="1:12" ht="27" customHeight="1" x14ac:dyDescent="0.3">
      <c r="A168" s="347"/>
      <c r="B168" s="205" t="s">
        <v>5</v>
      </c>
      <c r="C168" s="206">
        <v>0</v>
      </c>
      <c r="D168" s="207">
        <v>0</v>
      </c>
      <c r="E168" s="270"/>
    </row>
    <row r="169" spans="1:12" ht="24" customHeight="1" x14ac:dyDescent="0.3">
      <c r="A169" s="347"/>
      <c r="B169" s="205" t="s">
        <v>96</v>
      </c>
      <c r="C169" s="206">
        <v>0</v>
      </c>
      <c r="D169" s="207">
        <v>0</v>
      </c>
      <c r="E169" s="270"/>
    </row>
    <row r="170" spans="1:12" ht="24.75" customHeight="1" x14ac:dyDescent="0.3">
      <c r="A170" s="347" t="s">
        <v>243</v>
      </c>
      <c r="B170" s="205" t="s">
        <v>3</v>
      </c>
      <c r="C170" s="206">
        <f>C171+C173+C174</f>
        <v>48.8</v>
      </c>
      <c r="D170" s="207">
        <f>D171+D173+D174</f>
        <v>48.8</v>
      </c>
      <c r="E170" s="270">
        <f t="shared" ref="E170:E171" si="17">D170/C170</f>
        <v>1</v>
      </c>
      <c r="H170" s="128">
        <f>D171/D170*100</f>
        <v>100</v>
      </c>
      <c r="I170" t="s">
        <v>163</v>
      </c>
    </row>
    <row r="171" spans="1:12" ht="20.25" customHeight="1" x14ac:dyDescent="0.3">
      <c r="A171" s="347"/>
      <c r="B171" s="205" t="s">
        <v>93</v>
      </c>
      <c r="C171" s="206">
        <v>48.8</v>
      </c>
      <c r="D171" s="207">
        <v>48.8</v>
      </c>
      <c r="E171" s="270">
        <f t="shared" si="17"/>
        <v>1</v>
      </c>
      <c r="H171" s="128">
        <f>D173/D170*100</f>
        <v>0</v>
      </c>
      <c r="I171" t="s">
        <v>162</v>
      </c>
    </row>
    <row r="172" spans="1:12" ht="39.950000000000003" customHeight="1" x14ac:dyDescent="0.3">
      <c r="A172" s="347"/>
      <c r="B172" s="205" t="s">
        <v>94</v>
      </c>
      <c r="C172" s="206" t="s">
        <v>187</v>
      </c>
      <c r="D172" s="207" t="s">
        <v>187</v>
      </c>
      <c r="E172" s="272"/>
      <c r="H172" s="128">
        <f>D174/D170*100</f>
        <v>0</v>
      </c>
      <c r="I172" t="s">
        <v>161</v>
      </c>
    </row>
    <row r="173" spans="1:12" ht="21.75" customHeight="1" x14ac:dyDescent="0.3">
      <c r="A173" s="347"/>
      <c r="B173" s="205" t="s">
        <v>5</v>
      </c>
      <c r="C173" s="206">
        <v>0</v>
      </c>
      <c r="D173" s="207">
        <v>0</v>
      </c>
      <c r="E173" s="270"/>
    </row>
    <row r="174" spans="1:12" ht="24" customHeight="1" thickBot="1" x14ac:dyDescent="0.35">
      <c r="A174" s="362"/>
      <c r="B174" s="213" t="s">
        <v>96</v>
      </c>
      <c r="C174" s="214">
        <v>0</v>
      </c>
      <c r="D174" s="215">
        <v>0</v>
      </c>
      <c r="E174" s="270"/>
    </row>
    <row r="175" spans="1:12" s="14" customFormat="1" ht="20.25" customHeight="1" x14ac:dyDescent="0.3">
      <c r="A175" s="198"/>
      <c r="B175" s="29"/>
      <c r="C175" s="199"/>
      <c r="D175" s="199"/>
      <c r="E175" s="200"/>
      <c r="K175" s="156"/>
      <c r="L175" s="156"/>
    </row>
    <row r="176" spans="1:12" s="14" customFormat="1" ht="20.25" customHeight="1" x14ac:dyDescent="0.3">
      <c r="A176" s="198"/>
      <c r="B176" s="29"/>
      <c r="C176" s="199"/>
      <c r="D176" s="199"/>
      <c r="E176" s="200"/>
      <c r="K176" s="156"/>
      <c r="L176" s="156"/>
    </row>
    <row r="177" spans="1:12" s="14" customFormat="1" ht="19.5" customHeight="1" x14ac:dyDescent="0.3">
      <c r="A177" s="196"/>
      <c r="B177" s="29"/>
      <c r="C177" s="61"/>
      <c r="D177" s="61"/>
      <c r="E177" s="76"/>
      <c r="K177" s="156"/>
      <c r="L177" s="156"/>
    </row>
    <row r="178" spans="1:12" s="14" customFormat="1" ht="17.25" customHeight="1" x14ac:dyDescent="0.3">
      <c r="A178" s="196"/>
      <c r="B178" s="30" t="s">
        <v>107</v>
      </c>
      <c r="C178" s="62">
        <f>E11</f>
        <v>0.99853021986278456</v>
      </c>
      <c r="D178" s="61"/>
      <c r="E178" s="76"/>
      <c r="K178" s="156"/>
      <c r="L178" s="156"/>
    </row>
    <row r="179" spans="1:12" s="14" customFormat="1" ht="17.25" customHeight="1" x14ac:dyDescent="0.3">
      <c r="A179" s="196"/>
      <c r="B179" s="29" t="s">
        <v>117</v>
      </c>
      <c r="C179" s="61"/>
      <c r="D179" s="61"/>
      <c r="E179" s="76"/>
      <c r="K179" s="156"/>
      <c r="L179" s="156"/>
    </row>
    <row r="180" spans="1:12" s="14" customFormat="1" ht="17.25" customHeight="1" x14ac:dyDescent="0.3">
      <c r="A180" s="196"/>
      <c r="B180" s="30" t="s">
        <v>106</v>
      </c>
      <c r="C180" s="61" t="s">
        <v>225</v>
      </c>
      <c r="D180" s="63"/>
      <c r="E180" s="76">
        <f>1/1</f>
        <v>1</v>
      </c>
      <c r="K180" s="156"/>
      <c r="L180" s="156"/>
    </row>
    <row r="181" spans="1:12" s="14" customFormat="1" ht="17.25" customHeight="1" x14ac:dyDescent="0.3">
      <c r="A181" s="196"/>
      <c r="B181" s="29"/>
      <c r="C181" s="61"/>
      <c r="D181" s="61"/>
      <c r="E181" s="76"/>
      <c r="K181" s="156"/>
      <c r="L181" s="156"/>
    </row>
    <row r="182" spans="1:12" s="21" customFormat="1" x14ac:dyDescent="0.3">
      <c r="A182" s="89" t="s">
        <v>119</v>
      </c>
      <c r="C182" s="64"/>
      <c r="D182" s="64"/>
      <c r="E182" s="187"/>
      <c r="K182" s="157"/>
      <c r="L182" s="157"/>
    </row>
    <row r="183" spans="1:12" s="21" customFormat="1" x14ac:dyDescent="0.3">
      <c r="A183" s="89" t="s">
        <v>42</v>
      </c>
      <c r="C183" s="64"/>
      <c r="D183" s="24"/>
      <c r="E183" s="187"/>
      <c r="K183" s="157"/>
      <c r="L183" s="157"/>
    </row>
    <row r="184" spans="1:12" s="21" customFormat="1" x14ac:dyDescent="0.3">
      <c r="A184" s="89" t="s">
        <v>43</v>
      </c>
      <c r="C184" s="69"/>
      <c r="D184" s="69" t="s">
        <v>115</v>
      </c>
      <c r="E184" s="188"/>
      <c r="K184" s="157"/>
      <c r="L184" s="157"/>
    </row>
    <row r="185" spans="1:12" s="21" customFormat="1" x14ac:dyDescent="0.3">
      <c r="A185" s="89"/>
      <c r="C185" s="69"/>
      <c r="D185" s="69"/>
      <c r="E185" s="188"/>
      <c r="K185" s="157"/>
      <c r="L185" s="157"/>
    </row>
    <row r="186" spans="1:12" s="8" customFormat="1" ht="11.25" customHeight="1" x14ac:dyDescent="0.3">
      <c r="A186" s="92"/>
      <c r="C186" s="71"/>
      <c r="D186" s="71"/>
      <c r="E186" s="189"/>
      <c r="K186" s="158"/>
      <c r="L186" s="158"/>
    </row>
    <row r="187" spans="1:12" s="8" customFormat="1" ht="10.5" customHeight="1" x14ac:dyDescent="0.3">
      <c r="A187" s="92"/>
      <c r="C187" s="71"/>
      <c r="D187" s="71"/>
      <c r="E187" s="190"/>
      <c r="K187" s="158"/>
      <c r="L187" s="158"/>
    </row>
    <row r="188" spans="1:12" s="7" customFormat="1" x14ac:dyDescent="0.3">
      <c r="A188" s="92" t="s">
        <v>188</v>
      </c>
      <c r="C188" s="70"/>
      <c r="D188" s="173" t="s">
        <v>190</v>
      </c>
      <c r="E188" s="191"/>
      <c r="K188" s="159"/>
      <c r="L188" s="159"/>
    </row>
    <row r="189" spans="1:12" s="7" customFormat="1" x14ac:dyDescent="0.3">
      <c r="A189" s="92"/>
      <c r="C189" s="70"/>
      <c r="D189" s="173"/>
      <c r="E189" s="191"/>
      <c r="K189" s="159"/>
      <c r="L189" s="159"/>
    </row>
    <row r="190" spans="1:12" s="8" customFormat="1" ht="15" x14ac:dyDescent="0.25">
      <c r="A190" s="65" t="s">
        <v>226</v>
      </c>
      <c r="C190" s="65"/>
      <c r="D190" s="65"/>
      <c r="E190" s="192"/>
      <c r="K190" s="158"/>
      <c r="L190" s="158"/>
    </row>
    <row r="191" spans="1:12" s="8" customFormat="1" ht="15" x14ac:dyDescent="0.25">
      <c r="A191" s="65"/>
      <c r="C191" s="65"/>
      <c r="D191" s="65"/>
      <c r="E191" s="192"/>
      <c r="K191" s="158"/>
      <c r="L191" s="158"/>
    </row>
  </sheetData>
  <mergeCells count="44">
    <mergeCell ref="A150:A154"/>
    <mergeCell ref="A155:A159"/>
    <mergeCell ref="A160:A164"/>
    <mergeCell ref="A165:A169"/>
    <mergeCell ref="A170:A174"/>
    <mergeCell ref="A116:A120"/>
    <mergeCell ref="A121:A125"/>
    <mergeCell ref="A145:A149"/>
    <mergeCell ref="A139:A144"/>
    <mergeCell ref="A126:A131"/>
    <mergeCell ref="A132:A138"/>
    <mergeCell ref="E7:E9"/>
    <mergeCell ref="A47:A52"/>
    <mergeCell ref="A54:A59"/>
    <mergeCell ref="B7:B9"/>
    <mergeCell ref="A17:A22"/>
    <mergeCell ref="A23:A28"/>
    <mergeCell ref="A7:A9"/>
    <mergeCell ref="A11:A16"/>
    <mergeCell ref="A29:A34"/>
    <mergeCell ref="C52:C53"/>
    <mergeCell ref="D52:D53"/>
    <mergeCell ref="B52:B53"/>
    <mergeCell ref="B137:B138"/>
    <mergeCell ref="C137:C138"/>
    <mergeCell ref="D137:D138"/>
    <mergeCell ref="A60:A65"/>
    <mergeCell ref="A35:A40"/>
    <mergeCell ref="A86:A90"/>
    <mergeCell ref="A91:A95"/>
    <mergeCell ref="A111:A115"/>
    <mergeCell ref="A41:A46"/>
    <mergeCell ref="A81:A85"/>
    <mergeCell ref="A66:A70"/>
    <mergeCell ref="A76:A80"/>
    <mergeCell ref="A71:A75"/>
    <mergeCell ref="A96:A100"/>
    <mergeCell ref="A101:A105"/>
    <mergeCell ref="A106:A110"/>
    <mergeCell ref="A3:D3"/>
    <mergeCell ref="C1:D1"/>
    <mergeCell ref="C7:D8"/>
    <mergeCell ref="A5:D5"/>
    <mergeCell ref="A4:D4"/>
  </mergeCells>
  <pageMargins left="0.59055118110236227" right="0.39370078740157483" top="0.51181102362204722" bottom="0.39370078740157483" header="0" footer="0"/>
  <pageSetup paperSize="9" scale="74" orientation="portrait" r:id="rId1"/>
  <rowBreaks count="2" manualBreakCount="2">
    <brk id="56" max="4" man="1"/>
    <brk id="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 1</vt:lpstr>
      <vt:lpstr>Приложение № 2</vt:lpstr>
      <vt:lpstr>'Приложение № 2'!Заголовки_для_печати</vt:lpstr>
      <vt:lpstr>'Приложение № 2'!Область_печати</vt:lpstr>
    </vt:vector>
  </TitlesOfParts>
  <Company>Администрация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Kultura13</dc:creator>
  <cp:lastModifiedBy>Kultura13</cp:lastModifiedBy>
  <cp:lastPrinted>2023-03-27T09:13:56Z</cp:lastPrinted>
  <dcterms:created xsi:type="dcterms:W3CDTF">2015-01-28T04:18:23Z</dcterms:created>
  <dcterms:modified xsi:type="dcterms:W3CDTF">2023-03-27T09:25:41Z</dcterms:modified>
</cp:coreProperties>
</file>