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735" activeTab="0"/>
  </bookViews>
  <sheets>
    <sheet name="отчет инд 2023" sheetId="1" r:id="rId1"/>
    <sheet name="отчет фин 2023" sheetId="2" r:id="rId2"/>
  </sheets>
  <externalReferences>
    <externalReference r:id="rId5"/>
    <externalReference r:id="rId6"/>
    <externalReference r:id="rId7"/>
    <externalReference r:id="rId8"/>
  </externalReferences>
  <definedNames>
    <definedName name="Detail">'[1]Фин. 9мес.'!#REF!</definedName>
    <definedName name="Detail_ActivityCode">#REF!</definedName>
    <definedName name="Detail_Classifier">#REF!</definedName>
    <definedName name="Detail_Correspondent">#REF!</definedName>
    <definedName name="Detail_CSRName">#REF!</definedName>
    <definedName name="Detail_ExtEco">#REF!</definedName>
    <definedName name="Detail_FYSumma">#REF!</definedName>
    <definedName name="Detail_LFSumma">#REF!</definedName>
    <definedName name="Detail_LYSumma">#REF!</definedName>
    <definedName name="Detail_PFSumma">#REF!</definedName>
    <definedName name="Detail_PLSumma">#REF!</definedName>
    <definedName name="Detail_Purpose">#REF!</definedName>
    <definedName name="Detail_PYSumma">#REF!</definedName>
    <definedName name="detBK">'[1]Фин. 9мес.'!#REF!</definedName>
    <definedName name="detCashExp">'[1]Фин. 9мес.'!#REF!</definedName>
    <definedName name="detClient">'[2]фин (ЛА)'!#REF!</definedName>
    <definedName name="detConfLBO">'[2]фин (ЛА)'!#REF!</definedName>
    <definedName name="detEco">'[1]Фин. 9мес.'!#REF!</definedName>
    <definedName name="detFinanceSum">'[1]Фин. 9мес.'!#REF!</definedName>
    <definedName name="detLBO">'[1]Фин. 9мес.'!#REF!</definedName>
    <definedName name="detPPP">'[2]фин (ЛА)'!#REF!</definedName>
    <definedName name="detRestAssign">'[1]Фин. 9мес.'!#REF!</definedName>
    <definedName name="detRestBO">'[1]Фин. 9мес.'!#REF!</definedName>
    <definedName name="detRestLCAcc">'[1]Фин. 9мес.'!#REF!</definedName>
    <definedName name="detYear">'[1]Фин. 9мес.'!#REF!</definedName>
    <definedName name="Footer">#REF!</definedName>
    <definedName name="ftACC_GENERAL">'[1]Фин. 9мес.'!#REF!</definedName>
    <definedName name="ftDate">#REF!</definedName>
    <definedName name="ftEXECUTER">'[1]Фин. 9мес.'!#REF!</definedName>
    <definedName name="hdActTypes">'[2]фин (ЛА)'!#REF!</definedName>
    <definedName name="hdBudAccounts">'[2]фин (ЛА)'!#REF!</definedName>
    <definedName name="hdClient">'[2]фин (ЛА)'!#REF!</definedName>
    <definedName name="hdClientAccount">'[2]фин (ЛА)'!#REF!</definedName>
    <definedName name="hdFinanceYear">#REF!</definedName>
    <definedName name="hdPeriodEnd">#REF!</definedName>
    <definedName name="hdPPP">'[2]фин (ЛА)'!#REF!</definedName>
    <definedName name="hdPurpose">'[3]фин. 2011г'!#REF!</definedName>
    <definedName name="Header">#REF!</definedName>
    <definedName name="Header__OwnerName">#REF!</definedName>
    <definedName name="Header_ActivityType">#REF!</definedName>
    <definedName name="Header_Aim">#REF!</definedName>
    <definedName name="Header_Client">#REF!</definedName>
    <definedName name="Header_CSR">#REF!</definedName>
    <definedName name="Header_CVR">#REF!</definedName>
    <definedName name="Header_ECR">#REF!</definedName>
    <definedName name="Header_FCR">#REF!</definedName>
    <definedName name="Header_FinanceYear">#REF!</definedName>
    <definedName name="Header_OnDate">#REF!</definedName>
    <definedName name="Header_PPP">#REF!</definedName>
    <definedName name="Header_TypeDoc">#REF!</definedName>
    <definedName name="resBK">'[1]Фин. 9мес.'!#REF!</definedName>
    <definedName name="resCashExp">'[1]Фин. 9мес.'!#REF!</definedName>
    <definedName name="resConfLBO">'[2]фин (ЛА)'!#REF!</definedName>
    <definedName name="resFinanceSum">'[1]Фин. 9мес.'!#REF!</definedName>
    <definedName name="resLBO">'[1]Фин. 9мес.'!#REF!</definedName>
    <definedName name="resRestAssign">'[1]Фин. 9мес.'!#REF!</definedName>
    <definedName name="resRestBO">'[1]Фин. 9мес.'!#REF!</definedName>
    <definedName name="resRestLCAcc">'[1]Фин. 9мес.'!#REF!</definedName>
    <definedName name="Result">'[1]Фин. 9мес.'!#REF!</definedName>
    <definedName name="Result_FYSumma">#REF!</definedName>
    <definedName name="Result_LFSumma">#REF!</definedName>
    <definedName name="Result_LYSumma">#REF!</definedName>
    <definedName name="Result_PFSumma">#REF!</definedName>
    <definedName name="Result_PLSumma">#REF!</definedName>
    <definedName name="Result_PYSumma">#REF!</definedName>
    <definedName name="resYear">'[1]Фин. 9мес.'!#REF!</definedName>
    <definedName name="sDetail_ActivityCode">#REF!</definedName>
    <definedName name="sDetail_Classifier">#REF!</definedName>
    <definedName name="sDetail_Correspondent">#REF!</definedName>
    <definedName name="sDetail_CSRName">#REF!</definedName>
    <definedName name="sDetail_ExtEco">#REF!</definedName>
    <definedName name="sDetail_FYSumma">#REF!</definedName>
    <definedName name="sDetail_LFSumma">#REF!</definedName>
    <definedName name="sDetail_LYSumma">#REF!</definedName>
    <definedName name="sDetail_PFSumma">#REF!</definedName>
    <definedName name="sDetail_PLSumma">#REF!</definedName>
    <definedName name="sDetail_Purpose">#REF!</definedName>
    <definedName name="sDetail_PYSumma">#REF!</definedName>
    <definedName name="SubDetail">#REF!</definedName>
    <definedName name="_xlnm.Print_Area" localSheetId="0">'отчет инд 2023'!$A$1:$F$61</definedName>
    <definedName name="_xlnm.Print_Area" localSheetId="1">'отчет фин 2023'!$A$1:$E$77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Было неправильно 36793,68 (27.03.23)
Заменить пояснительную записку</t>
        </r>
      </text>
    </comment>
  </commentList>
</comments>
</file>

<file path=xl/sharedStrings.xml><?xml version="1.0" encoding="utf-8"?>
<sst xmlns="http://schemas.openxmlformats.org/spreadsheetml/2006/main" count="211" uniqueCount="118">
  <si>
    <t>Источник финансирования</t>
  </si>
  <si>
    <t>Подпрограмма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</si>
  <si>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</si>
  <si>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</si>
  <si>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</si>
  <si>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</si>
  <si>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Численность жителей города, занимающихся в клубах по месту жительства</t>
  </si>
  <si>
    <t>план</t>
  </si>
  <si>
    <t>Наименование целевого показателя (индикатора)</t>
  </si>
  <si>
    <t>Количество муниципальных клубов по месту жительства</t>
  </si>
  <si>
    <t>Количество физкультурно-оздоровительных и спортивных мероприятий</t>
  </si>
  <si>
    <t>Количество участников физкультурно-оздоровительных и спортивных мероприятий</t>
  </si>
  <si>
    <t>Единица измерения</t>
  </si>
  <si>
    <t>Количество спортивных сооружений (стадионов, залов, площадок, помещений спортивного назначения)</t>
  </si>
  <si>
    <t>3. Мероприятие «Подготовка спортивных объектов для проведения активного досуга и спортивных соревнований»</t>
  </si>
  <si>
    <t>2. Мероприятие «Обеспечение деятельности спортивных организаций  по месту жительства граждан»</t>
  </si>
  <si>
    <t xml:space="preserve">Начальник управления культуры, спорта </t>
  </si>
  <si>
    <t>и молодежной политики администрации города Кемерово</t>
  </si>
  <si>
    <t>отчетный год</t>
  </si>
  <si>
    <t>Приложение № 1</t>
  </si>
  <si>
    <t>Доля граждан, выполнивших нормативы комплекса ГТО, в общей численности населения, принявшего участие в выполнении нормативов комплекса ГТО</t>
  </si>
  <si>
    <t>бюджет города Кемерово</t>
  </si>
  <si>
    <t>кассовое исполнение (на отчетную дату)</t>
  </si>
  <si>
    <t>фактическое исполнение за год, предшествующий отчетному  (при наличии)</t>
  </si>
  <si>
    <t xml:space="preserve">факт </t>
  </si>
  <si>
    <t>Значение целевого показателя (индикатора)</t>
  </si>
  <si>
    <t xml:space="preserve">Степень достижения целей (решения задач)  
Сд = Зф / Зп </t>
  </si>
  <si>
    <t>Среднемесячная номинальная начисленная заработная плата работников муниципальных учреждений физической культуры и спорта</t>
  </si>
  <si>
    <t>РУБ</t>
  </si>
  <si>
    <t>Доля населения, систематически занимающегося физической культурой и спортом в муниципальном образовании</t>
  </si>
  <si>
    <t>ПРОЦ</t>
  </si>
  <si>
    <t>Доля обучающихся, систематически занимающихся физической культурой и спортом, в общей численности обучающихся</t>
  </si>
  <si>
    <t>ЕД</t>
  </si>
  <si>
    <t>ЧЕЛ</t>
  </si>
  <si>
    <t>ТЫС ЧЕЛ</t>
  </si>
  <si>
    <t xml:space="preserve">№ </t>
  </si>
  <si>
    <t>Объем финансовых ресурсов за отчетный год, тыс. рублей</t>
  </si>
  <si>
    <t xml:space="preserve">Наименование </t>
  </si>
  <si>
    <t>Разработчик муниципальной программы:</t>
  </si>
  <si>
    <t>И.Н. Сагайдак</t>
  </si>
  <si>
    <t>Начальник финансового управления</t>
  </si>
  <si>
    <t xml:space="preserve">города Кемерово                                                 </t>
  </si>
  <si>
    <t>И.Ю. Викулова</t>
  </si>
  <si>
    <t>тел. 365-465. 23-13</t>
  </si>
  <si>
    <t>Приложение № 2</t>
  </si>
  <si>
    <t>Отчет  о достижении значений целевых показателей (индикаторов) муниципальной программы</t>
  </si>
  <si>
    <t xml:space="preserve">Отчет об объеме финансовых ресурсов муниципальной программы </t>
  </si>
  <si>
    <t>%</t>
  </si>
  <si>
    <t>1. Мероприятие  «Обеспечение деятельности муниципальных  учреждений спортивной направленности и физкультурно-спортивных организаций, осуществляющих спортивную подготовку»</t>
  </si>
  <si>
    <t>Количество социально ориентированных некоммерческих организаций, получивших бюджетные средства</t>
  </si>
  <si>
    <t>9.  Мероприятие  «Реализация мероприятий государственной программы Российской Федерации  «Доступная среда» 2011-2020»</t>
  </si>
  <si>
    <t>7.  Мероприятие «Обеспечение мероприятий федеральной целевой программы «Развитие физической культуры и спорта в Росссийской Федерации на 2016-2020 годы»</t>
  </si>
  <si>
    <t>10. Мероприятие "Государственная (адресная) поддержка спортивных организаций, осуществляющих подготовку спортивного резерва для сборных команд Российской Федерации"</t>
  </si>
  <si>
    <t>х</t>
  </si>
  <si>
    <t>2</t>
  </si>
  <si>
    <t>3</t>
  </si>
  <si>
    <t>4</t>
  </si>
  <si>
    <t>1</t>
  </si>
  <si>
    <t>Коли-чество индика-торов</t>
  </si>
  <si>
    <t xml:space="preserve">Прирав-ниваем больше 1 к 1 </t>
  </si>
  <si>
    <t>Коли-чест-во мероп-риятий</t>
  </si>
  <si>
    <t>Наименование мероприятия</t>
  </si>
  <si>
    <t>% выполнения мероприятий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</si>
  <si>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</si>
  <si>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</si>
  <si>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</si>
  <si>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</si>
  <si>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</si>
  <si>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</si>
  <si>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</si>
  <si>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</si>
  <si>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</si>
  <si>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</si>
  <si>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</si>
  <si>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</si>
  <si>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</si>
  <si>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</si>
  <si>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</si>
  <si>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Итого</t>
  </si>
  <si>
    <t>выполнено  индикаторов</t>
  </si>
  <si>
    <t>недовыполнили индикаторов</t>
  </si>
  <si>
    <t>степень реализации мероприятий</t>
  </si>
  <si>
    <t xml:space="preserve">выполнено </t>
  </si>
  <si>
    <t>всего</t>
  </si>
  <si>
    <t>СРм (степень реализации мероприятий)</t>
  </si>
  <si>
    <t>Ссуз</t>
  </si>
  <si>
    <t>Фп</t>
  </si>
  <si>
    <t>Фф</t>
  </si>
  <si>
    <t>Эис</t>
  </si>
  <si>
    <t>Эрмп</t>
  </si>
  <si>
    <t>СР</t>
  </si>
  <si>
    <t>Муниципальная программа "Спорт города Кемерово"</t>
  </si>
  <si>
    <t>22</t>
  </si>
  <si>
    <t xml:space="preserve">Доля занимающихся на этапах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
</t>
  </si>
  <si>
    <t>Исп. Макарова А.И.</t>
  </si>
  <si>
    <t>Исп. Макарова А.И. (36-54-65), Овчинникова К.А. (36-74-36)</t>
  </si>
  <si>
    <t xml:space="preserve"> Мероприятие  1. «Обеспечение деятельности муниципальных  учреждений спортивной направленности и физкультурно-спортивных организаций, осуществляющих спортивную подготовку»</t>
  </si>
  <si>
    <t xml:space="preserve"> Мероприятие 2. «Обеспечение деятельности спортивных организаций  по месту жительства граждан»</t>
  </si>
  <si>
    <t>Мероприятие 3. «Подготовка спортивных объектов для проведения активного досуга и спортивных соревнований»</t>
  </si>
  <si>
    <t xml:space="preserve"> 5. Мероприятие «Проведение спортивно-массовых мероприятий»</t>
  </si>
  <si>
    <t>Мероприятие 7. «Поддержка социально ориентированных некоммерческих организаций, осуществляющих деятельность в сфере физической культуры и спорта»</t>
  </si>
  <si>
    <t xml:space="preserve"> Мероприятие 6. «Поэтапное внедрение Всероссийского физкультурно-спортивного комплекса «Готов к труду и обороне» (ГТО)»</t>
  </si>
  <si>
    <t>Количество организаций, релизующих дополнительные образовательные программы спортивной подготовки, которым оказана государственная поддержка</t>
  </si>
  <si>
    <t>Организациям, реализующим дополнительные образовательные программы спортивной подготовки, оказана государственная поддержка</t>
  </si>
  <si>
    <t>12. Мероприятие "Государственная поддержка организаций, реализующих дополнительные образовательные программы спортивной подготовки"</t>
  </si>
  <si>
    <t>показатель введен в 2023 году</t>
  </si>
  <si>
    <t>«Спорт города Кемерово» на 2015-2026 годы</t>
  </si>
  <si>
    <t>за 2023 год</t>
  </si>
  <si>
    <t>Муниципальная программа «Спорт города Кемерово» на 2015-2026 годы</t>
  </si>
  <si>
    <t>Количество физкультурно-спортивных организаций, реализующих программы спортивной подготовкиКоличество физкультурно-спортивных организаций, реализующих дополнительные образовательные программы спортивной подготовки</t>
  </si>
  <si>
    <t>Доля организаций, реализующих дополнительные образовательные программы спортивной подготовки,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инвалидов, процентов</t>
  </si>
  <si>
    <t>Доля занимающихся на этапе высшего спортивного мастерства в организациях, реализующих дополнительные образовательные программы спортивной подготовки, в общем количестве занимающихся на этапе спортивного совершенствования в организациях, реализующих дополнительные образовательные программы спортивной подготовки</t>
  </si>
  <si>
    <t>Численность занимающихся в физкультурно-спортивных организациях, реализующих дополнительные образовательные программы спортивной подготовки</t>
  </si>
  <si>
    <t>из них подведомственных управлению культуры, спорта молодежной политики администрации города Кемерово</t>
  </si>
  <si>
    <t>5. Мероприятие «Проведение спортивно-массовых мероприятий»</t>
  </si>
  <si>
    <t>6. Мероприятие «Поэтапное внедрение Всероссийского физкультурно-спортивного комплекса «Готов к труду и обороне» (ГТО)»</t>
  </si>
  <si>
    <t>7.  Мероприятие «Поддержка социально ориентированных некоммерческих организаций, осуществляющих деятельность в сфере физической культуры и спорта»</t>
  </si>
  <si>
    <t>12.  Мероприятие «"Государственная поддержка организаций, реализующих дополнительные образовательные программы спортивной подготовки"»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</si>
</sst>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[$-FC19]d\ mmmm\ yyyy\ &quot;г.&quot;"/>
    <numFmt numFmtId="183" formatCode="#,##0.0_ ;\-#,##0.0\ "/>
    <numFmt numFmtId="184" formatCode="#,##0.00_ ;[Red]\-#,##0.00\ "/>
    <numFmt numFmtId="185" formatCode="0.0%"/>
    <numFmt numFmtId="186" formatCode="dd/mm/yy"/>
    <numFmt numFmtId="187" formatCode="#,##0.000_ ;\-#,##0.000\ "/>
    <numFmt numFmtId="188" formatCode="#,##0.0000_ ;\-#,##0.0000\ "/>
    <numFmt numFmtId="189" formatCode="#,##0.00000_ ;\-#,##0.00000\ "/>
    <numFmt numFmtId="190" formatCode="#,##0.000000_ ;\-#,##0.000000\ "/>
    <numFmt numFmtId="191" formatCode="#,##0.0000000_ ;\-#,##0.0000000\ "/>
    <numFmt numFmtId="192" formatCode="_-* #,##0.0_р_._-;\-* #,##0.0_р_._-;_-* &quot;-&quot;??_р_._-;_-@_-"/>
    <numFmt numFmtId="193" formatCode="_-* #,##0.0\ _₽_-;\-* #,##0.0\ _₽_-;_-* &quot;-&quot;??\ _₽_-;_-@_-"/>
    <numFmt numFmtId="194" formatCode="0.000"/>
    <numFmt numFmtId="195" formatCode="0.0000"/>
    <numFmt numFmtId="196" formatCode="#,##0.00_р_."/>
    <numFmt numFmtId="197" formatCode="_-* #,##0.000_р_._-;\-* #,##0.000_р_._-;_-* &quot;-&quot;??_р_._-;_-@_-"/>
    <numFmt numFmtId="198" formatCode="_-* #,##0_р_._-;\-* #,##0_р_._-;_-* &quot;-&quot;??_р_._-;_-@_-"/>
    <numFmt numFmtId="199" formatCode="0.00000"/>
    <numFmt numFmtId="200" formatCode="0.000000"/>
    <numFmt numFmtId="201" formatCode="0.0000000"/>
    <numFmt numFmtId="202" formatCode="0.00000000"/>
  </numFmts>
  <fonts count="6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1"/>
      <color indexed="9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/>
    </xf>
    <xf numFmtId="173" fontId="42" fillId="0" borderId="0" xfId="64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3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83" fontId="3" fillId="0" borderId="0" xfId="66" applyNumberFormat="1" applyFont="1" applyFill="1" applyBorder="1" applyAlignment="1">
      <alignment wrapText="1"/>
    </xf>
    <xf numFmtId="183" fontId="61" fillId="0" borderId="0" xfId="66" applyNumberFormat="1" applyFont="1" applyFill="1" applyBorder="1" applyAlignment="1">
      <alignment wrapText="1"/>
    </xf>
    <xf numFmtId="0" fontId="42" fillId="0" borderId="0" xfId="0" applyFont="1" applyAlignment="1">
      <alignment horizontal="right"/>
    </xf>
    <xf numFmtId="0" fontId="62" fillId="0" borderId="0" xfId="0" applyFont="1" applyAlignment="1">
      <alignment/>
    </xf>
    <xf numFmtId="0" fontId="1" fillId="0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193" fontId="1" fillId="0" borderId="0" xfId="0" applyNumberFormat="1" applyFont="1" applyAlignment="1">
      <alignment/>
    </xf>
    <xf numFmtId="183" fontId="3" fillId="0" borderId="13" xfId="66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3" fontId="6" fillId="0" borderId="0" xfId="0" applyNumberFormat="1" applyFont="1" applyFill="1" applyAlignment="1">
      <alignment/>
    </xf>
    <xf numFmtId="0" fontId="42" fillId="32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vertical="top" wrapText="1"/>
    </xf>
    <xf numFmtId="0" fontId="42" fillId="0" borderId="0" xfId="0" applyFont="1" applyFill="1" applyAlignment="1">
      <alignment/>
    </xf>
    <xf numFmtId="183" fontId="7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183" fontId="63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1" fontId="39" fillId="0" borderId="18" xfId="0" applyNumberFormat="1" applyFont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/>
    </xf>
    <xf numFmtId="2" fontId="11" fillId="32" borderId="19" xfId="0" applyNumberFormat="1" applyFont="1" applyFill="1" applyBorder="1" applyAlignment="1">
      <alignment horizontal="center" vertical="center" wrapText="1"/>
    </xf>
    <xf numFmtId="173" fontId="61" fillId="32" borderId="15" xfId="66" applyFont="1" applyFill="1" applyBorder="1" applyAlignment="1">
      <alignment vertical="center"/>
    </xf>
    <xf numFmtId="2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/>
    </xf>
    <xf numFmtId="1" fontId="15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2" fontId="17" fillId="33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0" fontId="17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7" fillId="34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2" fontId="18" fillId="34" borderId="0" xfId="0" applyNumberFormat="1" applyFont="1" applyFill="1" applyAlignment="1">
      <alignment horizontal="center" vertical="center" wrapText="1"/>
    </xf>
    <xf numFmtId="173" fontId="42" fillId="34" borderId="0" xfId="0" applyNumberFormat="1" applyFont="1" applyFill="1" applyAlignment="1">
      <alignment/>
    </xf>
    <xf numFmtId="2" fontId="42" fillId="34" borderId="0" xfId="0" applyNumberFormat="1" applyFont="1" applyFill="1" applyAlignment="1">
      <alignment/>
    </xf>
    <xf numFmtId="173" fontId="42" fillId="0" borderId="0" xfId="0" applyNumberFormat="1" applyFont="1" applyFill="1" applyAlignment="1">
      <alignment/>
    </xf>
    <xf numFmtId="173" fontId="51" fillId="34" borderId="0" xfId="0" applyNumberFormat="1" applyFont="1" applyFill="1" applyAlignment="1">
      <alignment/>
    </xf>
    <xf numFmtId="2" fontId="51" fillId="34" borderId="0" xfId="0" applyNumberFormat="1" applyFont="1" applyFill="1" applyAlignment="1">
      <alignment horizontal="center" vertical="center"/>
    </xf>
    <xf numFmtId="43" fontId="42" fillId="34" borderId="0" xfId="0" applyNumberFormat="1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4" fillId="0" borderId="2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198" fontId="42" fillId="32" borderId="14" xfId="64" applyNumberFormat="1" applyFont="1" applyFill="1" applyBorder="1" applyAlignment="1">
      <alignment horizontal="center" vertical="top" wrapText="1"/>
    </xf>
    <xf numFmtId="49" fontId="65" fillId="32" borderId="0" xfId="0" applyNumberFormat="1" applyFont="1" applyFill="1" applyAlignment="1">
      <alignment/>
    </xf>
    <xf numFmtId="173" fontId="42" fillId="32" borderId="14" xfId="64" applyFont="1" applyFill="1" applyBorder="1" applyAlignment="1">
      <alignment horizontal="center" vertical="top" wrapText="1"/>
    </xf>
    <xf numFmtId="49" fontId="65" fillId="32" borderId="20" xfId="0" applyNumberFormat="1" applyFont="1" applyFill="1" applyBorder="1" applyAlignment="1">
      <alignment horizontal="center" vertical="center"/>
    </xf>
    <xf numFmtId="49" fontId="65" fillId="32" borderId="10" xfId="0" applyNumberFormat="1" applyFont="1" applyFill="1" applyBorder="1" applyAlignment="1">
      <alignment horizontal="center" vertical="center"/>
    </xf>
    <xf numFmtId="183" fontId="66" fillId="0" borderId="10" xfId="66" applyNumberFormat="1" applyFont="1" applyFill="1" applyBorder="1" applyAlignment="1">
      <alignment horizontal="center" vertical="top" wrapText="1"/>
    </xf>
    <xf numFmtId="183" fontId="66" fillId="0" borderId="12" xfId="66" applyNumberFormat="1" applyFont="1" applyFill="1" applyBorder="1" applyAlignment="1">
      <alignment horizontal="center" vertical="top" wrapText="1"/>
    </xf>
    <xf numFmtId="183" fontId="1" fillId="0" borderId="0" xfId="0" applyNumberFormat="1" applyFont="1" applyAlignment="1">
      <alignment/>
    </xf>
    <xf numFmtId="0" fontId="10" fillId="32" borderId="10" xfId="0" applyFont="1" applyFill="1" applyBorder="1" applyAlignment="1">
      <alignment horizontal="right" vertical="top" wrapText="1"/>
    </xf>
    <xf numFmtId="183" fontId="11" fillId="0" borderId="10" xfId="66" applyNumberFormat="1" applyFont="1" applyFill="1" applyBorder="1" applyAlignment="1">
      <alignment horizontal="center" vertical="top" wrapText="1"/>
    </xf>
    <xf numFmtId="183" fontId="11" fillId="0" borderId="21" xfId="66" applyNumberFormat="1" applyFont="1" applyFill="1" applyBorder="1" applyAlignment="1">
      <alignment horizontal="center" vertical="top" wrapText="1"/>
    </xf>
    <xf numFmtId="183" fontId="11" fillId="0" borderId="12" xfId="66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32" borderId="10" xfId="0" applyFont="1" applyFill="1" applyBorder="1" applyAlignment="1">
      <alignment vertical="top" wrapText="1"/>
    </xf>
    <xf numFmtId="0" fontId="59" fillId="32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vertical="top"/>
    </xf>
    <xf numFmtId="0" fontId="10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center" wrapText="1"/>
    </xf>
    <xf numFmtId="174" fontId="7" fillId="32" borderId="10" xfId="66" applyNumberFormat="1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2" fillId="32" borderId="10" xfId="0" applyFont="1" applyFill="1" applyBorder="1" applyAlignment="1">
      <alignment horizontal="right"/>
    </xf>
    <xf numFmtId="0" fontId="62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173" fontId="7" fillId="32" borderId="10" xfId="0" applyNumberFormat="1" applyFont="1" applyFill="1" applyBorder="1" applyAlignment="1">
      <alignment/>
    </xf>
    <xf numFmtId="0" fontId="42" fillId="32" borderId="10" xfId="0" applyFont="1" applyFill="1" applyBorder="1" applyAlignment="1">
      <alignment/>
    </xf>
    <xf numFmtId="0" fontId="62" fillId="32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/>
    </xf>
    <xf numFmtId="0" fontId="42" fillId="0" borderId="10" xfId="0" applyFont="1" applyFill="1" applyBorder="1" applyAlignment="1">
      <alignment vertical="top"/>
    </xf>
    <xf numFmtId="0" fontId="42" fillId="0" borderId="10" xfId="0" applyFont="1" applyFill="1" applyBorder="1" applyAlignment="1">
      <alignment horizontal="left"/>
    </xf>
    <xf numFmtId="173" fontId="42" fillId="0" borderId="14" xfId="64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right" vertical="top" wrapText="1"/>
    </xf>
    <xf numFmtId="0" fontId="59" fillId="0" borderId="10" xfId="0" applyFont="1" applyFill="1" applyBorder="1" applyAlignment="1">
      <alignment horizontal="right" vertical="top" wrapText="1"/>
    </xf>
    <xf numFmtId="173" fontId="21" fillId="35" borderId="22" xfId="0" applyNumberFormat="1" applyFont="1" applyFill="1" applyBorder="1" applyAlignment="1">
      <alignment horizontal="right"/>
    </xf>
    <xf numFmtId="49" fontId="21" fillId="35" borderId="23" xfId="0" applyNumberFormat="1" applyFont="1" applyFill="1" applyBorder="1" applyAlignment="1">
      <alignment horizontal="right"/>
    </xf>
    <xf numFmtId="2" fontId="21" fillId="35" borderId="24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vertical="top" wrapText="1"/>
    </xf>
    <xf numFmtId="173" fontId="42" fillId="0" borderId="10" xfId="64" applyFont="1" applyFill="1" applyBorder="1" applyAlignment="1">
      <alignment vertical="top" wrapText="1"/>
    </xf>
    <xf numFmtId="173" fontId="42" fillId="0" borderId="21" xfId="64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3" fontId="10" fillId="0" borderId="21" xfId="0" applyNumberFormat="1" applyFont="1" applyFill="1" applyBorder="1" applyAlignment="1">
      <alignment horizontal="right" vertical="top" wrapText="1"/>
    </xf>
    <xf numFmtId="0" fontId="59" fillId="0" borderId="21" xfId="0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vertical="top" wrapText="1"/>
    </xf>
    <xf numFmtId="3" fontId="10" fillId="0" borderId="21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horizontal="right" vertical="top" wrapText="1"/>
    </xf>
    <xf numFmtId="183" fontId="11" fillId="0" borderId="25" xfId="66" applyNumberFormat="1" applyFont="1" applyFill="1" applyBorder="1" applyAlignment="1">
      <alignment horizontal="center" vertical="top" wrapText="1"/>
    </xf>
    <xf numFmtId="183" fontId="66" fillId="0" borderId="21" xfId="66" applyNumberFormat="1" applyFont="1" applyFill="1" applyBorder="1" applyAlignment="1">
      <alignment horizontal="center" vertical="top" wrapText="1"/>
    </xf>
    <xf numFmtId="183" fontId="66" fillId="0" borderId="25" xfId="66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right" vertical="top" wrapText="1"/>
    </xf>
    <xf numFmtId="0" fontId="10" fillId="36" borderId="10" xfId="0" applyFont="1" applyFill="1" applyBorder="1" applyAlignment="1">
      <alignment vertical="top" wrapText="1"/>
    </xf>
    <xf numFmtId="3" fontId="10" fillId="36" borderId="10" xfId="0" applyNumberFormat="1" applyFont="1" applyFill="1" applyBorder="1" applyAlignment="1">
      <alignment horizontal="right" vertical="top" wrapText="1"/>
    </xf>
    <xf numFmtId="3" fontId="10" fillId="36" borderId="10" xfId="0" applyNumberFormat="1" applyFont="1" applyFill="1" applyBorder="1" applyAlignment="1">
      <alignment vertical="top" wrapText="1"/>
    </xf>
    <xf numFmtId="0" fontId="42" fillId="32" borderId="27" xfId="0" applyFont="1" applyFill="1" applyBorder="1" applyAlignment="1">
      <alignment horizontal="center" vertical="center" wrapText="1"/>
    </xf>
    <xf numFmtId="0" fontId="42" fillId="32" borderId="28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 wrapText="1"/>
    </xf>
    <xf numFmtId="0" fontId="42" fillId="32" borderId="20" xfId="0" applyFont="1" applyFill="1" applyBorder="1" applyAlignment="1">
      <alignment horizontal="center" vertical="center"/>
    </xf>
    <xf numFmtId="0" fontId="42" fillId="32" borderId="15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73" fontId="1" fillId="32" borderId="32" xfId="64" applyFont="1" applyFill="1" applyBorder="1" applyAlignment="1">
      <alignment horizontal="center" vertical="top" wrapText="1"/>
    </xf>
    <xf numFmtId="173" fontId="1" fillId="32" borderId="33" xfId="64" applyFont="1" applyFill="1" applyBorder="1" applyAlignment="1">
      <alignment horizontal="center" vertical="top" wrapText="1"/>
    </xf>
    <xf numFmtId="49" fontId="12" fillId="32" borderId="34" xfId="0" applyNumberFormat="1" applyFont="1" applyFill="1" applyBorder="1" applyAlignment="1">
      <alignment horizontal="center" vertical="center" wrapText="1"/>
    </xf>
    <xf numFmtId="49" fontId="12" fillId="32" borderId="27" xfId="0" applyNumberFormat="1" applyFont="1" applyFill="1" applyBorder="1" applyAlignment="1">
      <alignment horizontal="center" vertical="center" wrapText="1"/>
    </xf>
    <xf numFmtId="49" fontId="12" fillId="32" borderId="35" xfId="0" applyNumberFormat="1" applyFont="1" applyFill="1" applyBorder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top" wrapText="1"/>
    </xf>
    <xf numFmtId="0" fontId="42" fillId="32" borderId="10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1" fontId="11" fillId="32" borderId="36" xfId="0" applyNumberFormat="1" applyFont="1" applyFill="1" applyBorder="1" applyAlignment="1">
      <alignment horizontal="center" vertical="center" wrapText="1"/>
    </xf>
    <xf numFmtId="1" fontId="11" fillId="32" borderId="37" xfId="0" applyNumberFormat="1" applyFont="1" applyFill="1" applyBorder="1" applyAlignment="1">
      <alignment horizontal="center" vertical="center" wrapText="1"/>
    </xf>
    <xf numFmtId="1" fontId="11" fillId="32" borderId="15" xfId="0" applyNumberFormat="1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2" fontId="39" fillId="0" borderId="39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" fontId="11" fillId="32" borderId="20" xfId="0" applyNumberFormat="1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4c\share$\&#1041;%202016\&#1052;&#1062;&#1055;%20&#1050;&#1091;&#1083;&#1100;&#1090;&#1091;&#1088;&#1072;%20&#1057;&#1087;&#1086;&#1088;&#1090;%20&#1052;&#1086;&#1083;&#1086;&#1076;&#1077;&#1078;&#1100;%202016\&#1057;&#1055;&#1054;&#1056;&#1058;\&#1060;&#1080;&#1085;&#1072;&#1085;&#1089;&#1080;&#1088;&#1086;&#1074;&#1072;&#1085;&#1080;&#1077;%20&#1052;&#1062;&#1055;%20-%202015-19%20&#1057;&#1087;&#1086;&#1088;&#1090;%20&#1082;%20&#1091;&#1090;&#1086;&#1095;&#1085;&#1077;&#1085;&#1080;&#1102;%20&#1076;&#1077;&#1082;&#1072;&#1073;&#1088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классификациям (2)"/>
      <sheetName val="по классификациям"/>
      <sheetName val="4. ресурсы дек"/>
      <sheetName val="4. ресурсы июнь"/>
      <sheetName val="4. ресурсы март"/>
      <sheetName val="4. ресурсы на нач.года"/>
      <sheetName val="Лист2"/>
    </sheetNames>
    <sheetDataSet>
      <sheetData sheetId="1">
        <row r="6">
          <cell r="K6">
            <v>480229.1000000001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9"/>
  <sheetViews>
    <sheetView tabSelected="1" view="pageBreakPreview" zoomScaleSheetLayoutView="100" zoomScalePageLayoutView="60" workbookViewId="0" topLeftCell="A7">
      <pane xSplit="3" ySplit="3" topLeftCell="D22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F52" sqref="F52"/>
    </sheetView>
  </sheetViews>
  <sheetFormatPr defaultColWidth="9.140625" defaultRowHeight="15"/>
  <cols>
    <col min="1" max="1" width="6.8515625" style="7" customWidth="1"/>
    <col min="2" max="2" width="67.7109375" style="7" customWidth="1"/>
    <col min="3" max="3" width="13.28125" style="23" customWidth="1"/>
    <col min="4" max="5" width="18.7109375" style="7" customWidth="1"/>
    <col min="6" max="6" width="15.140625" style="7" customWidth="1"/>
    <col min="7" max="7" width="18.28125" style="8" customWidth="1"/>
    <col min="8" max="8" width="13.57421875" style="50" customWidth="1"/>
    <col min="9" max="9" width="16.7109375" style="7" customWidth="1"/>
    <col min="10" max="10" width="16.421875" style="7" customWidth="1"/>
    <col min="11" max="11" width="15.57421875" style="7" customWidth="1"/>
    <col min="12" max="12" width="36.421875" style="7" customWidth="1"/>
    <col min="13" max="14" width="9.140625" style="7" customWidth="1"/>
    <col min="15" max="16384" width="9.140625" style="7" customWidth="1"/>
  </cols>
  <sheetData>
    <row r="1" spans="1:7" ht="15.75">
      <c r="A1"/>
      <c r="B1"/>
      <c r="C1" s="22"/>
      <c r="D1"/>
      <c r="E1"/>
      <c r="F1" s="18" t="s">
        <v>19</v>
      </c>
      <c r="G1" s="4"/>
    </row>
    <row r="2" spans="1:7" ht="15.75">
      <c r="A2"/>
      <c r="B2"/>
      <c r="C2" s="22"/>
      <c r="D2"/>
      <c r="E2"/>
      <c r="F2"/>
      <c r="G2"/>
    </row>
    <row r="3" spans="1:7" ht="18.75">
      <c r="A3" s="163" t="s">
        <v>45</v>
      </c>
      <c r="B3" s="163"/>
      <c r="C3" s="163"/>
      <c r="D3" s="163"/>
      <c r="E3" s="163"/>
      <c r="F3" s="163"/>
      <c r="G3" s="19"/>
    </row>
    <row r="4" spans="1:7" ht="18.75">
      <c r="A4" s="163" t="s">
        <v>106</v>
      </c>
      <c r="B4" s="163"/>
      <c r="C4" s="163"/>
      <c r="D4" s="163"/>
      <c r="E4" s="163"/>
      <c r="F4" s="163"/>
      <c r="G4" s="19"/>
    </row>
    <row r="5" spans="1:7" ht="18.75">
      <c r="A5" s="163" t="s">
        <v>107</v>
      </c>
      <c r="B5" s="163"/>
      <c r="C5" s="163"/>
      <c r="D5" s="163"/>
      <c r="E5" s="163"/>
      <c r="F5" s="163"/>
      <c r="G5" s="19"/>
    </row>
    <row r="6" ht="16.5" thickBot="1"/>
    <row r="7" spans="1:13" ht="15.75">
      <c r="A7" s="164" t="s">
        <v>35</v>
      </c>
      <c r="B7" s="164" t="s">
        <v>8</v>
      </c>
      <c r="C7" s="165" t="s">
        <v>12</v>
      </c>
      <c r="D7" s="166" t="s">
        <v>25</v>
      </c>
      <c r="E7" s="166"/>
      <c r="F7" s="166"/>
      <c r="G7" s="167" t="s">
        <v>26</v>
      </c>
      <c r="H7" s="169" t="s">
        <v>58</v>
      </c>
      <c r="I7" s="174" t="s">
        <v>58</v>
      </c>
      <c r="J7" s="177" t="s">
        <v>59</v>
      </c>
      <c r="K7" s="174" t="s">
        <v>60</v>
      </c>
      <c r="L7" s="187" t="s">
        <v>61</v>
      </c>
      <c r="M7" s="160" t="s">
        <v>62</v>
      </c>
    </row>
    <row r="8" spans="1:13" ht="15.75">
      <c r="A8" s="164"/>
      <c r="B8" s="164"/>
      <c r="C8" s="165"/>
      <c r="D8" s="166" t="s">
        <v>23</v>
      </c>
      <c r="E8" s="166" t="s">
        <v>18</v>
      </c>
      <c r="F8" s="166"/>
      <c r="G8" s="168"/>
      <c r="H8" s="170"/>
      <c r="I8" s="175"/>
      <c r="J8" s="178"/>
      <c r="K8" s="175"/>
      <c r="L8" s="188"/>
      <c r="M8" s="161"/>
    </row>
    <row r="9" spans="1:13" ht="75" customHeight="1" thickBot="1">
      <c r="A9" s="164"/>
      <c r="B9" s="164"/>
      <c r="C9" s="165"/>
      <c r="D9" s="166"/>
      <c r="E9" s="116" t="s">
        <v>7</v>
      </c>
      <c r="F9" s="116" t="s">
        <v>24</v>
      </c>
      <c r="G9" s="168"/>
      <c r="H9" s="171"/>
      <c r="I9" s="176"/>
      <c r="J9" s="179"/>
      <c r="K9" s="176"/>
      <c r="L9" s="189"/>
      <c r="M9" s="162"/>
    </row>
    <row r="10" spans="1:13" ht="15.75" customHeight="1" thickBot="1">
      <c r="A10" s="126">
        <v>1</v>
      </c>
      <c r="B10" s="127">
        <v>2</v>
      </c>
      <c r="C10" s="128">
        <v>3</v>
      </c>
      <c r="D10" s="126">
        <v>4</v>
      </c>
      <c r="E10" s="126">
        <v>5</v>
      </c>
      <c r="F10" s="129">
        <v>6</v>
      </c>
      <c r="G10" s="78">
        <v>7</v>
      </c>
      <c r="H10" s="79">
        <v>8</v>
      </c>
      <c r="I10" s="41">
        <v>8</v>
      </c>
      <c r="J10" s="42">
        <v>9</v>
      </c>
      <c r="K10" s="41">
        <v>10</v>
      </c>
      <c r="L10" s="43">
        <v>11</v>
      </c>
      <c r="M10" s="44">
        <v>12</v>
      </c>
    </row>
    <row r="11" spans="1:13" ht="47.25">
      <c r="A11" s="32">
        <v>1</v>
      </c>
      <c r="B11" s="35" t="s">
        <v>27</v>
      </c>
      <c r="C11" s="34" t="s">
        <v>28</v>
      </c>
      <c r="D11" s="130">
        <v>39930.2</v>
      </c>
      <c r="E11" s="131">
        <v>39930.2</v>
      </c>
      <c r="F11" s="132">
        <v>45290.9</v>
      </c>
      <c r="G11" s="80">
        <f>F11/E11</f>
        <v>1.134251769337494</v>
      </c>
      <c r="H11" s="81" t="s">
        <v>57</v>
      </c>
      <c r="I11" s="46">
        <v>1</v>
      </c>
      <c r="J11" s="47">
        <f>IF(G11&gt;=1,1,G11)</f>
        <v>1</v>
      </c>
      <c r="K11" s="180"/>
      <c r="L11" s="191" t="s">
        <v>91</v>
      </c>
      <c r="M11" s="185"/>
    </row>
    <row r="12" spans="1:13" ht="47.25">
      <c r="A12" s="32">
        <v>2</v>
      </c>
      <c r="B12" s="35" t="s">
        <v>29</v>
      </c>
      <c r="C12" s="34" t="s">
        <v>30</v>
      </c>
      <c r="D12" s="133">
        <v>61.41</v>
      </c>
      <c r="E12" s="133">
        <v>62</v>
      </c>
      <c r="F12" s="133">
        <v>67.31</v>
      </c>
      <c r="G12" s="80">
        <f>F12/E12</f>
        <v>1.0856451612903226</v>
      </c>
      <c r="H12" s="81" t="s">
        <v>54</v>
      </c>
      <c r="I12" s="46">
        <v>1</v>
      </c>
      <c r="J12" s="47">
        <f aca="true" t="shared" si="0" ref="J12:J32">IF(G12&gt;=1,1,G12)</f>
        <v>1</v>
      </c>
      <c r="K12" s="181"/>
      <c r="L12" s="192"/>
      <c r="M12" s="185"/>
    </row>
    <row r="13" spans="1:13" ht="31.5" customHeight="1">
      <c r="A13" s="32">
        <v>3</v>
      </c>
      <c r="B13" s="33" t="s">
        <v>31</v>
      </c>
      <c r="C13" s="34" t="s">
        <v>30</v>
      </c>
      <c r="D13" s="149">
        <v>99.72</v>
      </c>
      <c r="E13" s="133">
        <v>95.3</v>
      </c>
      <c r="F13" s="133">
        <v>99.7</v>
      </c>
      <c r="G13" s="80">
        <f aca="true" t="shared" si="1" ref="G13:G45">F13/E13</f>
        <v>1.0461699895068206</v>
      </c>
      <c r="H13" s="81" t="s">
        <v>55</v>
      </c>
      <c r="I13" s="46">
        <v>1</v>
      </c>
      <c r="J13" s="47">
        <f t="shared" si="0"/>
        <v>1</v>
      </c>
      <c r="K13" s="182"/>
      <c r="L13" s="193"/>
      <c r="M13" s="185"/>
    </row>
    <row r="14" spans="1:13" ht="65.25" customHeight="1">
      <c r="A14" s="32">
        <v>4</v>
      </c>
      <c r="B14" s="33" t="s">
        <v>109</v>
      </c>
      <c r="C14" s="34" t="s">
        <v>32</v>
      </c>
      <c r="D14" s="121">
        <v>8</v>
      </c>
      <c r="E14" s="121">
        <v>8</v>
      </c>
      <c r="F14" s="134">
        <v>8</v>
      </c>
      <c r="G14" s="80">
        <f t="shared" si="1"/>
        <v>1</v>
      </c>
      <c r="H14" s="81" t="s">
        <v>56</v>
      </c>
      <c r="I14" s="46">
        <v>1</v>
      </c>
      <c r="J14" s="47">
        <f t="shared" si="0"/>
        <v>1</v>
      </c>
      <c r="K14" s="190">
        <v>1</v>
      </c>
      <c r="L14" s="194" t="s">
        <v>96</v>
      </c>
      <c r="M14" s="185"/>
    </row>
    <row r="15" spans="1:13" ht="101.25" customHeight="1">
      <c r="A15" s="135">
        <v>5</v>
      </c>
      <c r="B15" s="35" t="s">
        <v>110</v>
      </c>
      <c r="C15" s="34" t="s">
        <v>30</v>
      </c>
      <c r="D15" s="121">
        <v>100</v>
      </c>
      <c r="E15" s="121">
        <v>100</v>
      </c>
      <c r="F15" s="134">
        <v>100</v>
      </c>
      <c r="G15" s="80">
        <f t="shared" si="1"/>
        <v>1</v>
      </c>
      <c r="H15" s="81" t="s">
        <v>63</v>
      </c>
      <c r="I15" s="46">
        <v>1</v>
      </c>
      <c r="J15" s="47">
        <f t="shared" si="0"/>
        <v>1</v>
      </c>
      <c r="K15" s="181"/>
      <c r="L15" s="192"/>
      <c r="M15" s="185"/>
    </row>
    <row r="16" spans="1:13" ht="98.25" customHeight="1">
      <c r="A16" s="135">
        <v>6</v>
      </c>
      <c r="B16" s="35" t="s">
        <v>111</v>
      </c>
      <c r="C16" s="34" t="s">
        <v>30</v>
      </c>
      <c r="D16" s="121">
        <v>24</v>
      </c>
      <c r="E16" s="121">
        <v>24</v>
      </c>
      <c r="F16" s="134">
        <v>39</v>
      </c>
      <c r="G16" s="80">
        <f t="shared" si="1"/>
        <v>1.625</v>
      </c>
      <c r="H16" s="81" t="s">
        <v>64</v>
      </c>
      <c r="I16" s="46">
        <v>1</v>
      </c>
      <c r="J16" s="47">
        <f t="shared" si="0"/>
        <v>1</v>
      </c>
      <c r="K16" s="181"/>
      <c r="L16" s="192"/>
      <c r="M16" s="185"/>
    </row>
    <row r="17" spans="1:13" ht="53.25" customHeight="1">
      <c r="A17" s="135">
        <v>7</v>
      </c>
      <c r="B17" s="33" t="s">
        <v>93</v>
      </c>
      <c r="C17" s="34" t="s">
        <v>30</v>
      </c>
      <c r="D17" s="121">
        <v>95</v>
      </c>
      <c r="E17" s="148">
        <v>100</v>
      </c>
      <c r="F17" s="134">
        <v>94.36</v>
      </c>
      <c r="G17" s="80">
        <f t="shared" si="1"/>
        <v>0.9436</v>
      </c>
      <c r="H17" s="81" t="s">
        <v>65</v>
      </c>
      <c r="I17" s="46">
        <v>1</v>
      </c>
      <c r="J17" s="47">
        <f t="shared" si="0"/>
        <v>0.9436</v>
      </c>
      <c r="K17" s="181"/>
      <c r="L17" s="192"/>
      <c r="M17" s="185"/>
    </row>
    <row r="18" spans="1:15" ht="54" customHeight="1">
      <c r="A18" s="135">
        <v>8</v>
      </c>
      <c r="B18" s="33" t="s">
        <v>112</v>
      </c>
      <c r="C18" s="34" t="s">
        <v>33</v>
      </c>
      <c r="D18" s="136">
        <v>4880</v>
      </c>
      <c r="E18" s="136">
        <v>5100</v>
      </c>
      <c r="F18" s="137">
        <v>4931</v>
      </c>
      <c r="G18" s="80">
        <f t="shared" si="1"/>
        <v>0.9668627450980393</v>
      </c>
      <c r="H18" s="81" t="s">
        <v>66</v>
      </c>
      <c r="I18" s="46">
        <v>1</v>
      </c>
      <c r="J18" s="47">
        <f t="shared" si="0"/>
        <v>0.9668627450980393</v>
      </c>
      <c r="K18" s="182"/>
      <c r="L18" s="193"/>
      <c r="M18" s="185"/>
      <c r="O18" s="36"/>
    </row>
    <row r="19" spans="1:15" ht="18.75">
      <c r="A19" s="135">
        <v>9</v>
      </c>
      <c r="B19" s="35" t="s">
        <v>9</v>
      </c>
      <c r="C19" s="34" t="s">
        <v>32</v>
      </c>
      <c r="D19" s="121">
        <v>23</v>
      </c>
      <c r="E19" s="121">
        <v>23</v>
      </c>
      <c r="F19" s="134">
        <v>23</v>
      </c>
      <c r="G19" s="80">
        <f t="shared" si="1"/>
        <v>1</v>
      </c>
      <c r="H19" s="81" t="s">
        <v>67</v>
      </c>
      <c r="I19" s="46">
        <v>1</v>
      </c>
      <c r="J19" s="47">
        <f t="shared" si="0"/>
        <v>1</v>
      </c>
      <c r="K19" s="172">
        <v>2</v>
      </c>
      <c r="L19" s="183" t="s">
        <v>97</v>
      </c>
      <c r="M19" s="185"/>
      <c r="O19" s="36"/>
    </row>
    <row r="20" spans="1:15" ht="31.5">
      <c r="A20" s="135">
        <v>10</v>
      </c>
      <c r="B20" s="35" t="s">
        <v>6</v>
      </c>
      <c r="C20" s="34" t="s">
        <v>33</v>
      </c>
      <c r="D20" s="150">
        <v>6200</v>
      </c>
      <c r="E20" s="136">
        <v>6600</v>
      </c>
      <c r="F20" s="137">
        <v>6408</v>
      </c>
      <c r="G20" s="80">
        <f t="shared" si="1"/>
        <v>0.9709090909090909</v>
      </c>
      <c r="H20" s="81" t="s">
        <v>68</v>
      </c>
      <c r="I20" s="46">
        <v>1</v>
      </c>
      <c r="J20" s="47">
        <f>IF(G20&gt;=1,1,G20)</f>
        <v>0.9709090909090909</v>
      </c>
      <c r="K20" s="172"/>
      <c r="L20" s="184"/>
      <c r="O20" s="36"/>
    </row>
    <row r="21" spans="1:15" ht="31.5">
      <c r="A21" s="135">
        <v>11</v>
      </c>
      <c r="B21" s="35" t="s">
        <v>13</v>
      </c>
      <c r="C21" s="34" t="s">
        <v>32</v>
      </c>
      <c r="D21" s="137">
        <v>1571</v>
      </c>
      <c r="E21" s="137">
        <v>1571</v>
      </c>
      <c r="F21" s="137">
        <v>1580</v>
      </c>
      <c r="G21" s="80">
        <f t="shared" si="1"/>
        <v>1.0057288351368554</v>
      </c>
      <c r="H21" s="81" t="s">
        <v>69</v>
      </c>
      <c r="I21" s="46">
        <v>1</v>
      </c>
      <c r="J21" s="47">
        <f>IF(G21&gt;=1,1,G21)</f>
        <v>1</v>
      </c>
      <c r="K21" s="173">
        <v>3</v>
      </c>
      <c r="L21" s="183" t="s">
        <v>98</v>
      </c>
      <c r="O21" s="36"/>
    </row>
    <row r="22" spans="1:15" ht="31.5">
      <c r="A22" s="135">
        <v>12</v>
      </c>
      <c r="B22" s="35" t="s">
        <v>113</v>
      </c>
      <c r="C22" s="34" t="s">
        <v>32</v>
      </c>
      <c r="D22" s="121">
        <v>50</v>
      </c>
      <c r="E22" s="121">
        <v>50</v>
      </c>
      <c r="F22" s="134">
        <v>50</v>
      </c>
      <c r="G22" s="80">
        <f t="shared" si="1"/>
        <v>1</v>
      </c>
      <c r="H22" s="81" t="s">
        <v>70</v>
      </c>
      <c r="I22" s="46">
        <v>1</v>
      </c>
      <c r="J22" s="47">
        <f t="shared" si="0"/>
        <v>1</v>
      </c>
      <c r="K22" s="173"/>
      <c r="L22" s="184"/>
      <c r="O22" s="36"/>
    </row>
    <row r="23" spans="1:15" ht="19.5" customHeight="1" hidden="1">
      <c r="A23" s="135"/>
      <c r="B23" s="35"/>
      <c r="C23" s="34"/>
      <c r="D23" s="121"/>
      <c r="E23" s="122"/>
      <c r="F23" s="138"/>
      <c r="G23" s="80"/>
      <c r="H23" s="81"/>
      <c r="I23" s="46"/>
      <c r="J23" s="47"/>
      <c r="K23" s="173"/>
      <c r="L23" s="183"/>
      <c r="O23" s="36"/>
    </row>
    <row r="24" spans="1:15" ht="18.75" hidden="1">
      <c r="A24" s="135"/>
      <c r="B24" s="33"/>
      <c r="C24" s="34"/>
      <c r="D24" s="121"/>
      <c r="E24" s="122"/>
      <c r="F24" s="138"/>
      <c r="G24" s="80"/>
      <c r="H24" s="81"/>
      <c r="I24" s="46"/>
      <c r="J24" s="47"/>
      <c r="K24" s="173"/>
      <c r="L24" s="184"/>
      <c r="O24" s="36"/>
    </row>
    <row r="25" spans="1:15" ht="31.5">
      <c r="A25" s="135">
        <v>13</v>
      </c>
      <c r="B25" s="35" t="s">
        <v>10</v>
      </c>
      <c r="C25" s="34" t="s">
        <v>32</v>
      </c>
      <c r="D25" s="151">
        <v>1565</v>
      </c>
      <c r="E25" s="139">
        <v>1320</v>
      </c>
      <c r="F25" s="140">
        <v>1280</v>
      </c>
      <c r="G25" s="80">
        <f t="shared" si="1"/>
        <v>0.9696969696969697</v>
      </c>
      <c r="H25" s="81" t="s">
        <v>71</v>
      </c>
      <c r="I25" s="46">
        <v>1</v>
      </c>
      <c r="J25" s="47">
        <f t="shared" si="0"/>
        <v>0.9696969696969697</v>
      </c>
      <c r="K25" s="155">
        <v>4</v>
      </c>
      <c r="L25" s="183" t="s">
        <v>99</v>
      </c>
      <c r="O25" s="36"/>
    </row>
    <row r="26" spans="1:12" ht="31.5">
      <c r="A26" s="141" t="s">
        <v>72</v>
      </c>
      <c r="B26" s="35" t="s">
        <v>11</v>
      </c>
      <c r="C26" s="34" t="s">
        <v>34</v>
      </c>
      <c r="D26" s="121">
        <v>127</v>
      </c>
      <c r="E26" s="121">
        <v>127</v>
      </c>
      <c r="F26" s="134">
        <v>165.7</v>
      </c>
      <c r="G26" s="80">
        <f t="shared" si="1"/>
        <v>1.3047244094488188</v>
      </c>
      <c r="H26" s="81" t="s">
        <v>72</v>
      </c>
      <c r="I26" s="46">
        <v>1</v>
      </c>
      <c r="J26" s="47">
        <f t="shared" si="0"/>
        <v>1</v>
      </c>
      <c r="K26" s="156"/>
      <c r="L26" s="184"/>
    </row>
    <row r="27" spans="1:12" ht="47.25">
      <c r="A27" s="135">
        <v>15</v>
      </c>
      <c r="B27" s="35" t="s">
        <v>20</v>
      </c>
      <c r="C27" s="34" t="s">
        <v>30</v>
      </c>
      <c r="D27" s="121">
        <v>67</v>
      </c>
      <c r="E27" s="121">
        <v>67</v>
      </c>
      <c r="F27" s="134">
        <v>92.5</v>
      </c>
      <c r="G27" s="80">
        <f t="shared" si="1"/>
        <v>1.3805970149253732</v>
      </c>
      <c r="H27" s="81" t="s">
        <v>73</v>
      </c>
      <c r="I27" s="46">
        <v>1</v>
      </c>
      <c r="J27" s="47">
        <f>IF(G27&gt;=1,1,G27)</f>
        <v>1</v>
      </c>
      <c r="K27" s="45">
        <v>5</v>
      </c>
      <c r="L27" s="75" t="s">
        <v>101</v>
      </c>
    </row>
    <row r="28" spans="1:12" ht="48.75" customHeight="1">
      <c r="A28" s="135">
        <v>16</v>
      </c>
      <c r="B28" s="32" t="s">
        <v>49</v>
      </c>
      <c r="C28" s="34" t="s">
        <v>32</v>
      </c>
      <c r="D28" s="121">
        <v>10</v>
      </c>
      <c r="E28" s="121">
        <v>9</v>
      </c>
      <c r="F28" s="121">
        <v>9</v>
      </c>
      <c r="G28" s="80">
        <f t="shared" si="1"/>
        <v>1</v>
      </c>
      <c r="H28" s="81" t="s">
        <v>74</v>
      </c>
      <c r="I28" s="46">
        <v>1</v>
      </c>
      <c r="J28" s="47">
        <f>IF(G28&gt;=1,1,G28)</f>
        <v>1</v>
      </c>
      <c r="K28" s="45">
        <v>6</v>
      </c>
      <c r="L28" s="76" t="s">
        <v>100</v>
      </c>
    </row>
    <row r="29" spans="1:12" ht="47.25" customHeight="1">
      <c r="A29" s="118">
        <v>17</v>
      </c>
      <c r="B29" s="32" t="s">
        <v>102</v>
      </c>
      <c r="C29" s="34" t="s">
        <v>32</v>
      </c>
      <c r="D29" s="121" t="s">
        <v>105</v>
      </c>
      <c r="E29" s="122">
        <v>1</v>
      </c>
      <c r="F29" s="122">
        <v>1</v>
      </c>
      <c r="G29" s="80">
        <f t="shared" si="1"/>
        <v>1</v>
      </c>
      <c r="H29" s="81" t="s">
        <v>75</v>
      </c>
      <c r="I29" s="46">
        <v>1</v>
      </c>
      <c r="J29" s="47">
        <f>IF(G29&gt;=1,1,G29)</f>
        <v>1</v>
      </c>
      <c r="K29" s="155">
        <v>7</v>
      </c>
      <c r="L29" s="183" t="s">
        <v>104</v>
      </c>
    </row>
    <row r="30" spans="1:12" ht="49.5" customHeight="1">
      <c r="A30" s="32">
        <v>18</v>
      </c>
      <c r="B30" s="32" t="s">
        <v>103</v>
      </c>
      <c r="C30" s="34" t="s">
        <v>32</v>
      </c>
      <c r="D30" s="121" t="s">
        <v>105</v>
      </c>
      <c r="E30" s="122">
        <v>1</v>
      </c>
      <c r="F30" s="122">
        <v>1</v>
      </c>
      <c r="G30" s="80">
        <f t="shared" si="1"/>
        <v>1</v>
      </c>
      <c r="H30" s="81" t="s">
        <v>76</v>
      </c>
      <c r="I30" s="46">
        <v>1</v>
      </c>
      <c r="J30" s="47">
        <f>IF(G30&gt;=1,1,G30)</f>
        <v>1</v>
      </c>
      <c r="K30" s="156"/>
      <c r="L30" s="184"/>
    </row>
    <row r="31" spans="1:12" ht="63.75" customHeight="1" hidden="1">
      <c r="A31" s="6">
        <v>20</v>
      </c>
      <c r="B31" s="91"/>
      <c r="C31" s="31" t="s">
        <v>30</v>
      </c>
      <c r="D31" s="86">
        <v>1</v>
      </c>
      <c r="E31" s="92">
        <v>100</v>
      </c>
      <c r="F31" s="92"/>
      <c r="G31" s="80">
        <f t="shared" si="1"/>
        <v>0</v>
      </c>
      <c r="H31" s="81" t="s">
        <v>77</v>
      </c>
      <c r="I31" s="46"/>
      <c r="J31" s="47">
        <f t="shared" si="0"/>
        <v>0</v>
      </c>
      <c r="K31" s="45"/>
      <c r="L31" s="183"/>
    </row>
    <row r="32" spans="1:12" ht="35.25" customHeight="1" hidden="1">
      <c r="A32" s="32">
        <v>18</v>
      </c>
      <c r="B32" s="32"/>
      <c r="C32" s="34" t="s">
        <v>32</v>
      </c>
      <c r="D32" s="86">
        <v>2</v>
      </c>
      <c r="E32" s="92">
        <v>0</v>
      </c>
      <c r="F32" s="92">
        <v>0</v>
      </c>
      <c r="G32" s="80" t="e">
        <f t="shared" si="1"/>
        <v>#DIV/0!</v>
      </c>
      <c r="H32" s="81" t="s">
        <v>92</v>
      </c>
      <c r="I32" s="46"/>
      <c r="J32" s="47" t="e">
        <f t="shared" si="0"/>
        <v>#DIV/0!</v>
      </c>
      <c r="K32" s="45">
        <v>0</v>
      </c>
      <c r="L32" s="184"/>
    </row>
    <row r="33" spans="1:12" ht="31.5" customHeight="1" hidden="1">
      <c r="A33" s="6"/>
      <c r="B33" s="6"/>
      <c r="C33" s="90"/>
      <c r="D33" s="103"/>
      <c r="E33" s="103"/>
      <c r="F33" s="103"/>
      <c r="G33" s="80" t="e">
        <f t="shared" si="1"/>
        <v>#DIV/0!</v>
      </c>
      <c r="H33" s="81"/>
      <c r="I33" s="46"/>
      <c r="J33" s="47"/>
      <c r="K33" s="155"/>
      <c r="L33" s="183"/>
    </row>
    <row r="34" spans="1:12" ht="22.5" customHeight="1" hidden="1">
      <c r="A34" s="6"/>
      <c r="B34" s="32"/>
      <c r="C34" s="34"/>
      <c r="D34" s="86"/>
      <c r="E34" s="92"/>
      <c r="F34" s="92"/>
      <c r="G34" s="80" t="e">
        <f t="shared" si="1"/>
        <v>#DIV/0!</v>
      </c>
      <c r="H34" s="81"/>
      <c r="I34" s="46"/>
      <c r="J34" s="47"/>
      <c r="K34" s="156"/>
      <c r="L34" s="184"/>
    </row>
    <row r="35" spans="1:12" ht="39" customHeight="1" hidden="1">
      <c r="A35" s="6"/>
      <c r="B35" s="32"/>
      <c r="C35" s="34"/>
      <c r="D35" s="86"/>
      <c r="E35" s="92"/>
      <c r="F35" s="92"/>
      <c r="G35" s="80" t="e">
        <f t="shared" si="1"/>
        <v>#DIV/0!</v>
      </c>
      <c r="H35" s="82"/>
      <c r="I35" s="46"/>
      <c r="J35" s="47"/>
      <c r="K35" s="45"/>
      <c r="L35" s="77"/>
    </row>
    <row r="36" spans="1:10" ht="15.75" hidden="1">
      <c r="A36" s="6"/>
      <c r="B36" s="6"/>
      <c r="C36" s="90"/>
      <c r="D36" s="91"/>
      <c r="E36" s="91"/>
      <c r="F36" s="91"/>
      <c r="G36" s="80" t="e">
        <f t="shared" si="1"/>
        <v>#DIV/0!</v>
      </c>
      <c r="I36" s="48"/>
      <c r="J36" s="49"/>
    </row>
    <row r="37" spans="1:11" s="20" customFormat="1" ht="18.75" hidden="1">
      <c r="A37" s="93"/>
      <c r="B37" s="93"/>
      <c r="C37" s="94"/>
      <c r="D37" s="104"/>
      <c r="E37" s="105" t="s">
        <v>78</v>
      </c>
      <c r="F37" s="106"/>
      <c r="G37" s="80" t="e">
        <f t="shared" si="1"/>
        <v>#VALUE!</v>
      </c>
      <c r="H37" s="51" t="str">
        <f>H30</f>
        <v>18</v>
      </c>
      <c r="I37" s="52">
        <f>SUM(I11:I36)</f>
        <v>18</v>
      </c>
      <c r="J37" s="52"/>
      <c r="K37" s="53">
        <f>I37/H37</f>
        <v>1</v>
      </c>
    </row>
    <row r="38" spans="1:11" s="3" customFormat="1" ht="18.75" hidden="1">
      <c r="A38" s="95"/>
      <c r="B38" s="95"/>
      <c r="C38" s="96"/>
      <c r="D38" s="107"/>
      <c r="E38" s="108"/>
      <c r="F38" s="107"/>
      <c r="G38" s="80" t="e">
        <f t="shared" si="1"/>
        <v>#DIV/0!</v>
      </c>
      <c r="H38" s="57">
        <f>I37/H37</f>
        <v>1</v>
      </c>
      <c r="I38" s="58"/>
      <c r="J38" s="54"/>
      <c r="K38" s="54"/>
    </row>
    <row r="39" spans="1:11" s="2" customFormat="1" ht="18.75" hidden="1">
      <c r="A39" s="97"/>
      <c r="B39" s="97"/>
      <c r="C39" s="98"/>
      <c r="D39" s="104"/>
      <c r="E39" s="109"/>
      <c r="F39" s="106"/>
      <c r="G39" s="80" t="e">
        <f t="shared" si="1"/>
        <v>#DIV/0!</v>
      </c>
      <c r="H39" s="59"/>
      <c r="I39" s="56"/>
      <c r="J39" s="56"/>
      <c r="K39" s="56"/>
    </row>
    <row r="40" spans="1:11" s="2" customFormat="1" ht="18.75" hidden="1">
      <c r="A40" s="97"/>
      <c r="B40" s="97"/>
      <c r="C40" s="98"/>
      <c r="D40" s="104"/>
      <c r="E40" s="110" t="s">
        <v>79</v>
      </c>
      <c r="F40" s="106"/>
      <c r="G40" s="80">
        <f>I11+I12+I13+I14+I15+I16+I19+I21+I22+I26+I27+I28+I29+I30</f>
        <v>14</v>
      </c>
      <c r="H40" s="59"/>
      <c r="I40" s="56"/>
      <c r="J40" s="56"/>
      <c r="K40" s="56"/>
    </row>
    <row r="41" spans="1:11" s="2" customFormat="1" ht="18.75" hidden="1">
      <c r="A41" s="97"/>
      <c r="B41" s="97"/>
      <c r="C41" s="98"/>
      <c r="D41" s="111"/>
      <c r="E41" s="105"/>
      <c r="F41" s="106"/>
      <c r="G41" s="80"/>
      <c r="H41" s="59"/>
      <c r="I41" s="56"/>
      <c r="J41" s="56"/>
      <c r="K41" s="56"/>
    </row>
    <row r="42" spans="1:11" s="4" customFormat="1" ht="18.75" hidden="1">
      <c r="A42" s="99"/>
      <c r="B42" s="99"/>
      <c r="C42" s="98"/>
      <c r="D42" s="112"/>
      <c r="E42" s="113" t="s">
        <v>80</v>
      </c>
      <c r="F42" s="112"/>
      <c r="G42" s="80">
        <f>I17+I18+I20+I25</f>
        <v>4</v>
      </c>
      <c r="H42" s="60"/>
      <c r="I42" s="55">
        <v>1</v>
      </c>
      <c r="J42" s="55"/>
      <c r="K42" s="55">
        <v>1</v>
      </c>
    </row>
    <row r="43" spans="1:14" ht="24" customHeight="1" hidden="1">
      <c r="A43" s="100"/>
      <c r="B43" s="100"/>
      <c r="C43" s="101"/>
      <c r="D43" s="114"/>
      <c r="E43" s="115"/>
      <c r="F43" s="114"/>
      <c r="G43" s="80" t="e">
        <f t="shared" si="1"/>
        <v>#DIV/0!</v>
      </c>
      <c r="H43" s="61"/>
      <c r="I43" s="62" t="s">
        <v>82</v>
      </c>
      <c r="J43" s="63" t="s">
        <v>83</v>
      </c>
      <c r="K43" s="195" t="s">
        <v>84</v>
      </c>
      <c r="L43" s="195"/>
      <c r="M43" s="195"/>
      <c r="N43" s="195"/>
    </row>
    <row r="44" spans="1:11" ht="18.75" hidden="1">
      <c r="A44" s="100"/>
      <c r="B44" s="100"/>
      <c r="C44" s="101"/>
      <c r="D44" s="114"/>
      <c r="E44" s="115" t="s">
        <v>81</v>
      </c>
      <c r="F44" s="114"/>
      <c r="G44" s="80" t="e">
        <f t="shared" si="1"/>
        <v>#VALUE!</v>
      </c>
      <c r="H44" s="61"/>
      <c r="I44" s="64">
        <v>6</v>
      </c>
      <c r="J44" s="65">
        <v>7</v>
      </c>
      <c r="K44" s="66">
        <f>I44/J44</f>
        <v>0.8571428571428571</v>
      </c>
    </row>
    <row r="45" spans="1:13" ht="15.75" hidden="1">
      <c r="A45" s="100"/>
      <c r="B45" s="100"/>
      <c r="C45" s="101"/>
      <c r="D45" s="114"/>
      <c r="E45" s="114"/>
      <c r="F45" s="114"/>
      <c r="G45" s="80" t="e">
        <f t="shared" si="1"/>
        <v>#DIV/0!</v>
      </c>
      <c r="K45" s="186"/>
      <c r="L45" s="186"/>
      <c r="M45" s="186"/>
    </row>
    <row r="46" spans="1:13" ht="15.75" hidden="1">
      <c r="A46" s="102"/>
      <c r="B46" s="6"/>
      <c r="C46" s="101"/>
      <c r="D46" s="152"/>
      <c r="E46" s="153"/>
      <c r="F46" s="154"/>
      <c r="G46" s="80" t="e">
        <f>F46/E46</f>
        <v>#DIV/0!</v>
      </c>
      <c r="K46" s="117"/>
      <c r="L46" s="117"/>
      <c r="M46" s="117"/>
    </row>
    <row r="47" spans="1:13" ht="33" customHeight="1" hidden="1">
      <c r="A47" s="118"/>
      <c r="B47" s="32"/>
      <c r="C47" s="119"/>
      <c r="D47" s="157"/>
      <c r="E47" s="158"/>
      <c r="F47" s="159"/>
      <c r="G47" s="120"/>
      <c r="I47" s="36" t="s">
        <v>86</v>
      </c>
      <c r="J47" s="69" t="s">
        <v>87</v>
      </c>
      <c r="K47" s="186" t="s">
        <v>85</v>
      </c>
      <c r="L47" s="186"/>
      <c r="M47" s="186"/>
    </row>
    <row r="48" spans="9:11" ht="15.75">
      <c r="I48" s="70">
        <f>'отчет фин 2023'!C9</f>
        <v>552349.3999999999</v>
      </c>
      <c r="J48" s="70">
        <f>'отчет фин 2023'!D9</f>
        <v>551415.2999999999</v>
      </c>
      <c r="K48" s="71">
        <f>J48/I48</f>
        <v>0.9983088602974857</v>
      </c>
    </row>
    <row r="49" spans="11:13" ht="15.75">
      <c r="K49" s="186" t="s">
        <v>88</v>
      </c>
      <c r="L49" s="186"/>
      <c r="M49" s="186"/>
    </row>
    <row r="50" spans="9:11" ht="15.75">
      <c r="I50" s="68">
        <f>K48</f>
        <v>0.9983088602974857</v>
      </c>
      <c r="J50" s="67">
        <f>K44</f>
        <v>0.8571428571428571</v>
      </c>
      <c r="K50" s="67">
        <f>J50/I50</f>
        <v>0.8585948610006701</v>
      </c>
    </row>
    <row r="51" spans="9:11" ht="15.75">
      <c r="I51" s="7" t="s">
        <v>90</v>
      </c>
      <c r="J51" s="7" t="s">
        <v>88</v>
      </c>
      <c r="K51" s="7" t="s">
        <v>89</v>
      </c>
    </row>
    <row r="52" spans="9:11" ht="15.75">
      <c r="I52" s="68">
        <f>H38</f>
        <v>1</v>
      </c>
      <c r="J52" s="67">
        <f>K50</f>
        <v>0.8585948610006701</v>
      </c>
      <c r="K52" s="72">
        <f>I52*J52</f>
        <v>0.8585948610006701</v>
      </c>
    </row>
    <row r="53" ht="19.5" customHeight="1">
      <c r="A53" s="11" t="s">
        <v>38</v>
      </c>
    </row>
    <row r="54" spans="1:2" ht="19.5" thickBot="1">
      <c r="A54" s="11"/>
      <c r="B54" s="73"/>
    </row>
    <row r="55" spans="1:10" ht="18.75">
      <c r="A55" s="21" t="s">
        <v>16</v>
      </c>
      <c r="B55" s="74"/>
      <c r="E55" s="15" t="s">
        <v>39</v>
      </c>
      <c r="J55" s="123">
        <f>SUM(J11:J30)</f>
        <v>17.8510688057041</v>
      </c>
    </row>
    <row r="56" spans="1:10" ht="18.75">
      <c r="A56" s="3" t="s">
        <v>17</v>
      </c>
      <c r="B56" s="74"/>
      <c r="J56" s="124" t="s">
        <v>76</v>
      </c>
    </row>
    <row r="57" spans="1:10" ht="19.5" thickBot="1">
      <c r="A57" s="3"/>
      <c r="B57"/>
      <c r="J57" s="125">
        <f>J55/J56</f>
        <v>0.9917260447613389</v>
      </c>
    </row>
    <row r="58" spans="1:2" ht="15.75">
      <c r="A58" s="4"/>
      <c r="B58"/>
    </row>
    <row r="59" spans="1:2" ht="15.75">
      <c r="A59" s="4" t="s">
        <v>95</v>
      </c>
      <c r="B59"/>
    </row>
  </sheetData>
  <sheetProtection/>
  <mergeCells count="40">
    <mergeCell ref="K49:M49"/>
    <mergeCell ref="K47:M47"/>
    <mergeCell ref="L11:L13"/>
    <mergeCell ref="L14:L18"/>
    <mergeCell ref="L19:L20"/>
    <mergeCell ref="L21:L22"/>
    <mergeCell ref="L23:L24"/>
    <mergeCell ref="L25:L26"/>
    <mergeCell ref="K23:K24"/>
    <mergeCell ref="K43:N43"/>
    <mergeCell ref="L29:L30"/>
    <mergeCell ref="L31:L32"/>
    <mergeCell ref="L33:L34"/>
    <mergeCell ref="M11:M19"/>
    <mergeCell ref="K45:M45"/>
    <mergeCell ref="E8:F8"/>
    <mergeCell ref="L7:L9"/>
    <mergeCell ref="K25:K26"/>
    <mergeCell ref="K33:K34"/>
    <mergeCell ref="K14:K18"/>
    <mergeCell ref="D7:F7"/>
    <mergeCell ref="G7:G9"/>
    <mergeCell ref="D8:D9"/>
    <mergeCell ref="H7:H9"/>
    <mergeCell ref="K19:K20"/>
    <mergeCell ref="K21:K22"/>
    <mergeCell ref="I7:I9"/>
    <mergeCell ref="J7:J9"/>
    <mergeCell ref="K7:K9"/>
    <mergeCell ref="K11:K13"/>
    <mergeCell ref="D46:F46"/>
    <mergeCell ref="K29:K30"/>
    <mergeCell ref="D47:F47"/>
    <mergeCell ref="M7:M9"/>
    <mergeCell ref="A3:F3"/>
    <mergeCell ref="A4:F4"/>
    <mergeCell ref="A5:F5"/>
    <mergeCell ref="A7:A9"/>
    <mergeCell ref="B7:B9"/>
    <mergeCell ref="C7:C9"/>
  </mergeCells>
  <printOptions horizontalCentered="1"/>
  <pageMargins left="0" right="0" top="0" bottom="0" header="0" footer="0"/>
  <pageSetup fitToHeight="0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5"/>
  <sheetViews>
    <sheetView view="pageBreakPreview" zoomScale="85" zoomScaleNormal="75" zoomScaleSheetLayoutView="85" workbookViewId="0" topLeftCell="A5">
      <selection activeCell="C49" sqref="C49"/>
    </sheetView>
  </sheetViews>
  <sheetFormatPr defaultColWidth="9.140625" defaultRowHeight="15" outlineLevelRow="1"/>
  <cols>
    <col min="1" max="1" width="50.7109375" style="4" customWidth="1"/>
    <col min="2" max="2" width="51.28125" style="4" customWidth="1"/>
    <col min="3" max="3" width="16.421875" style="5" bestFit="1" customWidth="1"/>
    <col min="4" max="4" width="26.7109375" style="5" customWidth="1"/>
    <col min="5" max="5" width="13.140625" style="4" hidden="1" customWidth="1"/>
    <col min="6" max="6" width="13.7109375" style="4" customWidth="1"/>
    <col min="7" max="7" width="13.140625" style="4" customWidth="1"/>
    <col min="8" max="8" width="9.140625" style="4" customWidth="1"/>
    <col min="9" max="9" width="21.00390625" style="4" customWidth="1"/>
    <col min="10" max="16384" width="9.140625" style="4" customWidth="1"/>
  </cols>
  <sheetData>
    <row r="1" ht="15">
      <c r="D1" s="145" t="s">
        <v>44</v>
      </c>
    </row>
    <row r="2" ht="15">
      <c r="D2" s="145"/>
    </row>
    <row r="3" spans="1:4" ht="18.75">
      <c r="A3" s="203" t="s">
        <v>46</v>
      </c>
      <c r="B3" s="204"/>
      <c r="C3" s="204"/>
      <c r="D3" s="204"/>
    </row>
    <row r="4" spans="1:4" ht="18.75">
      <c r="A4" s="204" t="s">
        <v>107</v>
      </c>
      <c r="B4" s="204"/>
      <c r="C4" s="204"/>
      <c r="D4" s="204"/>
    </row>
    <row r="5" spans="1:4" s="2" customFormat="1" ht="19.5" thickBot="1">
      <c r="A5" s="13"/>
      <c r="B5" s="13"/>
      <c r="C5" s="37"/>
      <c r="D5" s="37"/>
    </row>
    <row r="6" spans="1:5" s="2" customFormat="1" ht="45" customHeight="1">
      <c r="A6" s="205" t="s">
        <v>37</v>
      </c>
      <c r="B6" s="207" t="s">
        <v>0</v>
      </c>
      <c r="C6" s="209" t="s">
        <v>36</v>
      </c>
      <c r="D6" s="210"/>
      <c r="E6" s="201" t="s">
        <v>26</v>
      </c>
    </row>
    <row r="7" spans="1:9" s="2" customFormat="1" ht="63" customHeight="1">
      <c r="A7" s="206"/>
      <c r="B7" s="208"/>
      <c r="C7" s="9" t="s">
        <v>7</v>
      </c>
      <c r="D7" s="146" t="s">
        <v>22</v>
      </c>
      <c r="E7" s="202"/>
      <c r="I7" s="85"/>
    </row>
    <row r="8" spans="1:6" s="2" customFormat="1" ht="18.75">
      <c r="A8" s="24">
        <v>1</v>
      </c>
      <c r="B8" s="12">
        <v>2</v>
      </c>
      <c r="C8" s="38">
        <v>3</v>
      </c>
      <c r="D8" s="147">
        <v>4</v>
      </c>
      <c r="E8" s="28">
        <v>5</v>
      </c>
      <c r="F8" s="2" t="s">
        <v>47</v>
      </c>
    </row>
    <row r="9" spans="1:6" s="2" customFormat="1" ht="18.75">
      <c r="A9" s="199" t="s">
        <v>108</v>
      </c>
      <c r="B9" s="10" t="s">
        <v>2</v>
      </c>
      <c r="C9" s="87">
        <f>C10+C12+C13</f>
        <v>552349.3999999999</v>
      </c>
      <c r="D9" s="88">
        <f>D10+D12+D13</f>
        <v>551415.2999999999</v>
      </c>
      <c r="E9" s="28">
        <f>D9/C9</f>
        <v>0.9983088602974857</v>
      </c>
      <c r="F9" s="27">
        <f>E9*100</f>
        <v>99.83088602974857</v>
      </c>
    </row>
    <row r="10" spans="1:9" s="2" customFormat="1" ht="18.75">
      <c r="A10" s="197"/>
      <c r="B10" s="10" t="s">
        <v>21</v>
      </c>
      <c r="C10" s="87">
        <f>C23+C28+C32+C37+C39+C49+C64</f>
        <v>536430.9999999999</v>
      </c>
      <c r="D10" s="87">
        <f>D23+D28+D32+D37+D39+D49+D64</f>
        <v>535496.8999999999</v>
      </c>
      <c r="E10" s="28">
        <f aca="true" t="shared" si="0" ref="E10:E67">D10/C10</f>
        <v>0.9982586763255666</v>
      </c>
      <c r="F10" s="27">
        <f aca="true" t="shared" si="1" ref="F10:F41">E10*100</f>
        <v>99.82586763255667</v>
      </c>
      <c r="G10" s="29">
        <f>C10/C9*100</f>
        <v>97.1180560710304</v>
      </c>
      <c r="H10" s="2">
        <f>99.65+0.3+0.05</f>
        <v>100</v>
      </c>
      <c r="I10" s="2">
        <v>616254.5</v>
      </c>
    </row>
    <row r="11" spans="1:6" s="2" customFormat="1" ht="37.5">
      <c r="A11" s="197"/>
      <c r="B11" s="10" t="s">
        <v>3</v>
      </c>
      <c r="C11" s="87" t="s">
        <v>53</v>
      </c>
      <c r="D11" s="88" t="s">
        <v>53</v>
      </c>
      <c r="E11" s="28">
        <f>(D12+D13)/(C12+C13)</f>
        <v>1</v>
      </c>
      <c r="F11" s="27">
        <f t="shared" si="1"/>
        <v>100</v>
      </c>
    </row>
    <row r="12" spans="1:7" s="2" customFormat="1" ht="18.75">
      <c r="A12" s="197"/>
      <c r="B12" s="10" t="s">
        <v>4</v>
      </c>
      <c r="C12" s="88">
        <f>C25+C34+C66</f>
        <v>6944.1</v>
      </c>
      <c r="D12" s="88">
        <f>D25+D34+D66</f>
        <v>6944.1</v>
      </c>
      <c r="E12" s="28">
        <f t="shared" si="0"/>
        <v>1</v>
      </c>
      <c r="F12" s="27">
        <f t="shared" si="1"/>
        <v>100</v>
      </c>
      <c r="G12" s="29">
        <f>C12/C9*100</f>
        <v>1.25719336347609</v>
      </c>
    </row>
    <row r="13" spans="1:9" s="2" customFormat="1" ht="18.75">
      <c r="A13" s="197"/>
      <c r="B13" s="10" t="s">
        <v>5</v>
      </c>
      <c r="C13" s="88">
        <f>C26+C30+C35+C52+C67</f>
        <v>8974.3</v>
      </c>
      <c r="D13" s="88">
        <f>D26+D30+D35+D52+D67</f>
        <v>8974.3</v>
      </c>
      <c r="E13" s="28">
        <f t="shared" si="0"/>
        <v>1</v>
      </c>
      <c r="F13" s="27">
        <f t="shared" si="1"/>
        <v>100</v>
      </c>
      <c r="G13" s="29">
        <f>0.05</f>
        <v>0.05</v>
      </c>
      <c r="I13" s="2">
        <v>22562.4</v>
      </c>
    </row>
    <row r="14" spans="1:6" s="1" customFormat="1" ht="18.75" hidden="1" outlineLevel="1">
      <c r="A14" s="197"/>
      <c r="B14" s="10" t="s">
        <v>4</v>
      </c>
      <c r="C14" s="87"/>
      <c r="D14" s="88"/>
      <c r="E14" s="28" t="e">
        <f t="shared" si="0"/>
        <v>#DIV/0!</v>
      </c>
      <c r="F14" s="27" t="e">
        <f t="shared" si="1"/>
        <v>#DIV/0!</v>
      </c>
    </row>
    <row r="15" spans="1:6" s="1" customFormat="1" ht="18.75" hidden="1" outlineLevel="1">
      <c r="A15" s="25" t="s">
        <v>1</v>
      </c>
      <c r="B15" s="10" t="s">
        <v>4</v>
      </c>
      <c r="C15" s="87"/>
      <c r="D15" s="88"/>
      <c r="E15" s="28" t="e">
        <f t="shared" si="0"/>
        <v>#DIV/0!</v>
      </c>
      <c r="F15" s="27" t="e">
        <f t="shared" si="1"/>
        <v>#DIV/0!</v>
      </c>
    </row>
    <row r="16" spans="1:6" s="1" customFormat="1" ht="18.75" hidden="1" outlineLevel="1">
      <c r="A16" s="25"/>
      <c r="B16" s="10" t="s">
        <v>4</v>
      </c>
      <c r="C16" s="87"/>
      <c r="D16" s="88"/>
      <c r="E16" s="28" t="e">
        <f t="shared" si="0"/>
        <v>#DIV/0!</v>
      </c>
      <c r="F16" s="27" t="e">
        <f t="shared" si="1"/>
        <v>#DIV/0!</v>
      </c>
    </row>
    <row r="17" spans="1:6" s="1" customFormat="1" ht="18.75" hidden="1" outlineLevel="1">
      <c r="A17" s="25"/>
      <c r="B17" s="10" t="s">
        <v>4</v>
      </c>
      <c r="C17" s="87"/>
      <c r="D17" s="88"/>
      <c r="E17" s="28" t="e">
        <f t="shared" si="0"/>
        <v>#DIV/0!</v>
      </c>
      <c r="F17" s="27" t="e">
        <f t="shared" si="1"/>
        <v>#DIV/0!</v>
      </c>
    </row>
    <row r="18" spans="1:6" s="1" customFormat="1" ht="18.75" hidden="1" outlineLevel="1">
      <c r="A18" s="25"/>
      <c r="B18" s="10" t="s">
        <v>4</v>
      </c>
      <c r="C18" s="87"/>
      <c r="D18" s="88"/>
      <c r="E18" s="28" t="e">
        <f t="shared" si="0"/>
        <v>#DIV/0!</v>
      </c>
      <c r="F18" s="27" t="e">
        <f t="shared" si="1"/>
        <v>#DIV/0!</v>
      </c>
    </row>
    <row r="19" spans="1:6" s="1" customFormat="1" ht="18.75" hidden="1" outlineLevel="1">
      <c r="A19" s="25"/>
      <c r="B19" s="10" t="s">
        <v>4</v>
      </c>
      <c r="C19" s="87"/>
      <c r="D19" s="88"/>
      <c r="E19" s="28" t="e">
        <f t="shared" si="0"/>
        <v>#DIV/0!</v>
      </c>
      <c r="F19" s="27" t="e">
        <f t="shared" si="1"/>
        <v>#DIV/0!</v>
      </c>
    </row>
    <row r="20" spans="1:6" s="1" customFormat="1" ht="18.75" hidden="1" outlineLevel="1">
      <c r="A20" s="25"/>
      <c r="B20" s="10" t="s">
        <v>4</v>
      </c>
      <c r="C20" s="87"/>
      <c r="D20" s="88"/>
      <c r="E20" s="28" t="e">
        <f t="shared" si="0"/>
        <v>#DIV/0!</v>
      </c>
      <c r="F20" s="27" t="e">
        <f t="shared" si="1"/>
        <v>#DIV/0!</v>
      </c>
    </row>
    <row r="21" spans="1:6" s="2" customFormat="1" ht="18" customHeight="1" hidden="1" collapsed="1">
      <c r="A21" s="25"/>
      <c r="B21" s="10" t="s">
        <v>4</v>
      </c>
      <c r="C21" s="87"/>
      <c r="D21" s="88"/>
      <c r="E21" s="28" t="e">
        <f t="shared" si="0"/>
        <v>#DIV/0!</v>
      </c>
      <c r="F21" s="27" t="e">
        <f t="shared" si="1"/>
        <v>#DIV/0!</v>
      </c>
    </row>
    <row r="22" spans="1:6" s="2" customFormat="1" ht="18.75">
      <c r="A22" s="199" t="s">
        <v>48</v>
      </c>
      <c r="B22" s="10" t="s">
        <v>2</v>
      </c>
      <c r="C22" s="87">
        <f>C23+C25+C26</f>
        <v>274718.2</v>
      </c>
      <c r="D22" s="88">
        <f>D23+D25+D26</f>
        <v>274042.2</v>
      </c>
      <c r="E22" s="28">
        <f t="shared" si="0"/>
        <v>0.9975392966319668</v>
      </c>
      <c r="F22" s="27">
        <f t="shared" si="1"/>
        <v>99.75392966319669</v>
      </c>
    </row>
    <row r="23" spans="1:8" s="2" customFormat="1" ht="24" customHeight="1">
      <c r="A23" s="197"/>
      <c r="B23" s="10" t="s">
        <v>21</v>
      </c>
      <c r="C23" s="88">
        <v>267589.8</v>
      </c>
      <c r="D23" s="88">
        <v>266913.8</v>
      </c>
      <c r="E23" s="28">
        <f t="shared" si="0"/>
        <v>0.9974737452623381</v>
      </c>
      <c r="F23" s="27">
        <f t="shared" si="1"/>
        <v>99.74737452623381</v>
      </c>
      <c r="G23" s="2">
        <f>C23/C22*100</f>
        <v>97.40519557859653</v>
      </c>
      <c r="H23" s="2">
        <f>G23+G25+G26</f>
        <v>100.06912372533456</v>
      </c>
    </row>
    <row r="24" spans="1:6" s="2" customFormat="1" ht="36" customHeight="1">
      <c r="A24" s="197"/>
      <c r="B24" s="10" t="s">
        <v>3</v>
      </c>
      <c r="C24" s="87" t="s">
        <v>53</v>
      </c>
      <c r="D24" s="88" t="s">
        <v>53</v>
      </c>
      <c r="E24" s="28"/>
      <c r="F24" s="27">
        <f t="shared" si="1"/>
        <v>0</v>
      </c>
    </row>
    <row r="25" spans="1:7" s="2" customFormat="1" ht="26.25" customHeight="1">
      <c r="A25" s="197"/>
      <c r="B25" s="10" t="s">
        <v>4</v>
      </c>
      <c r="C25" s="87">
        <v>0</v>
      </c>
      <c r="D25" s="88">
        <v>0</v>
      </c>
      <c r="E25" s="28"/>
      <c r="F25" s="27">
        <f t="shared" si="1"/>
        <v>0</v>
      </c>
      <c r="G25" s="2">
        <f>C25/C22*100</f>
        <v>0</v>
      </c>
    </row>
    <row r="26" spans="1:7" s="2" customFormat="1" ht="21.75" customHeight="1" collapsed="1">
      <c r="A26" s="198"/>
      <c r="B26" s="10" t="s">
        <v>5</v>
      </c>
      <c r="C26" s="88">
        <v>7128.4</v>
      </c>
      <c r="D26" s="88">
        <v>7128.4</v>
      </c>
      <c r="E26" s="28">
        <f>D26/C26</f>
        <v>1</v>
      </c>
      <c r="F26" s="27">
        <f t="shared" si="1"/>
        <v>100</v>
      </c>
      <c r="G26" s="2">
        <f>C26/C23*100</f>
        <v>2.6639281467380296</v>
      </c>
    </row>
    <row r="27" spans="1:6" s="2" customFormat="1" ht="27" customHeight="1">
      <c r="A27" s="199" t="s">
        <v>15</v>
      </c>
      <c r="B27" s="10" t="s">
        <v>2</v>
      </c>
      <c r="C27" s="87">
        <f>C28+C30</f>
        <v>55083.5</v>
      </c>
      <c r="D27" s="88">
        <f>D28+D30</f>
        <v>55014.2</v>
      </c>
      <c r="E27" s="28">
        <f>D27/C27</f>
        <v>0.9987419100093494</v>
      </c>
      <c r="F27" s="27">
        <f t="shared" si="1"/>
        <v>99.87419100093494</v>
      </c>
    </row>
    <row r="28" spans="1:6" s="2" customFormat="1" ht="24" customHeight="1" collapsed="1">
      <c r="A28" s="197"/>
      <c r="B28" s="10" t="s">
        <v>21</v>
      </c>
      <c r="C28" s="88">
        <f>55083.5</f>
        <v>55083.5</v>
      </c>
      <c r="D28" s="88">
        <v>55014.2</v>
      </c>
      <c r="E28" s="28">
        <f>D28/C28</f>
        <v>0.9987419100093494</v>
      </c>
      <c r="F28" s="27">
        <f>E28*100</f>
        <v>99.87419100093494</v>
      </c>
    </row>
    <row r="29" spans="1:6" s="2" customFormat="1" ht="38.25" customHeight="1" collapsed="1">
      <c r="A29" s="197"/>
      <c r="B29" s="10" t="s">
        <v>3</v>
      </c>
      <c r="C29" s="87" t="s">
        <v>53</v>
      </c>
      <c r="D29" s="88" t="s">
        <v>53</v>
      </c>
      <c r="E29" s="28"/>
      <c r="F29" s="27">
        <f>E29*100</f>
        <v>0</v>
      </c>
    </row>
    <row r="30" spans="1:6" s="2" customFormat="1" ht="24" customHeight="1" collapsed="1">
      <c r="A30" s="197"/>
      <c r="B30" s="10" t="s">
        <v>5</v>
      </c>
      <c r="C30" s="87">
        <v>0</v>
      </c>
      <c r="D30" s="88">
        <v>0</v>
      </c>
      <c r="E30" s="28"/>
      <c r="F30" s="27">
        <f t="shared" si="1"/>
        <v>0</v>
      </c>
    </row>
    <row r="31" spans="1:6" s="2" customFormat="1" ht="28.5" customHeight="1">
      <c r="A31" s="199" t="s">
        <v>14</v>
      </c>
      <c r="B31" s="10" t="s">
        <v>2</v>
      </c>
      <c r="C31" s="87">
        <f>C32</f>
        <v>206356.5</v>
      </c>
      <c r="D31" s="88">
        <f>D32</f>
        <v>206356.5</v>
      </c>
      <c r="E31" s="28">
        <f t="shared" si="0"/>
        <v>1</v>
      </c>
      <c r="F31" s="27">
        <f t="shared" si="1"/>
        <v>100</v>
      </c>
    </row>
    <row r="32" spans="1:6" s="2" customFormat="1" ht="18.75">
      <c r="A32" s="197"/>
      <c r="B32" s="10" t="s">
        <v>21</v>
      </c>
      <c r="C32" s="88">
        <v>206356.5</v>
      </c>
      <c r="D32" s="88">
        <v>206356.5</v>
      </c>
      <c r="E32" s="28">
        <f>D32/C32</f>
        <v>1</v>
      </c>
      <c r="F32" s="27">
        <f t="shared" si="1"/>
        <v>100</v>
      </c>
    </row>
    <row r="33" spans="1:6" s="2" customFormat="1" ht="36" customHeight="1">
      <c r="A33" s="197"/>
      <c r="B33" s="10" t="s">
        <v>3</v>
      </c>
      <c r="C33" s="87" t="s">
        <v>53</v>
      </c>
      <c r="D33" s="87" t="s">
        <v>53</v>
      </c>
      <c r="E33" s="28"/>
      <c r="F33" s="27">
        <f t="shared" si="1"/>
        <v>0</v>
      </c>
    </row>
    <row r="34" spans="1:6" s="2" customFormat="1" ht="18.75">
      <c r="A34" s="197"/>
      <c r="B34" s="10" t="s">
        <v>4</v>
      </c>
      <c r="C34" s="87"/>
      <c r="D34" s="88"/>
      <c r="E34" s="28"/>
      <c r="F34" s="27">
        <f t="shared" si="1"/>
        <v>0</v>
      </c>
    </row>
    <row r="35" spans="1:6" s="2" customFormat="1" ht="20.25" customHeight="1" collapsed="1">
      <c r="A35" s="198"/>
      <c r="B35" s="10" t="s">
        <v>5</v>
      </c>
      <c r="C35" s="87"/>
      <c r="D35" s="88"/>
      <c r="E35" s="28"/>
      <c r="F35" s="27">
        <f t="shared" si="1"/>
        <v>0</v>
      </c>
    </row>
    <row r="36" spans="1:6" s="2" customFormat="1" ht="19.5" customHeight="1">
      <c r="A36" s="199" t="s">
        <v>114</v>
      </c>
      <c r="B36" s="10" t="s">
        <v>2</v>
      </c>
      <c r="C36" s="87">
        <f>C37</f>
        <v>1448.1</v>
      </c>
      <c r="D36" s="88">
        <f>D37</f>
        <v>1259.3</v>
      </c>
      <c r="E36" s="28">
        <f>D36/C36</f>
        <v>0.8696222636558248</v>
      </c>
      <c r="F36" s="27">
        <f t="shared" si="1"/>
        <v>86.96222636558248</v>
      </c>
    </row>
    <row r="37" spans="1:6" ht="18.75">
      <c r="A37" s="197"/>
      <c r="B37" s="10" t="s">
        <v>21</v>
      </c>
      <c r="C37" s="88">
        <v>1448.1</v>
      </c>
      <c r="D37" s="88">
        <v>1259.3</v>
      </c>
      <c r="E37" s="28">
        <f t="shared" si="0"/>
        <v>0.8696222636558248</v>
      </c>
      <c r="F37" s="27">
        <f t="shared" si="1"/>
        <v>86.96222636558248</v>
      </c>
    </row>
    <row r="38" spans="1:6" ht="18.75">
      <c r="A38" s="199" t="s">
        <v>115</v>
      </c>
      <c r="B38" s="10" t="s">
        <v>2</v>
      </c>
      <c r="C38" s="87">
        <f>C39</f>
        <v>3579.2</v>
      </c>
      <c r="D38" s="88">
        <f>D39</f>
        <v>3579.2</v>
      </c>
      <c r="E38" s="28">
        <f t="shared" si="0"/>
        <v>1</v>
      </c>
      <c r="F38" s="27">
        <f t="shared" si="1"/>
        <v>100</v>
      </c>
    </row>
    <row r="39" spans="1:6" ht="58.5" customHeight="1">
      <c r="A39" s="197"/>
      <c r="B39" s="10" t="s">
        <v>21</v>
      </c>
      <c r="C39" s="88">
        <f>3579.2</f>
        <v>3579.2</v>
      </c>
      <c r="D39" s="88">
        <v>3579.2</v>
      </c>
      <c r="E39" s="28">
        <f t="shared" si="0"/>
        <v>1</v>
      </c>
      <c r="F39" s="27">
        <f t="shared" si="1"/>
        <v>100</v>
      </c>
    </row>
    <row r="40" spans="1:6" ht="38.25" hidden="1" thickBot="1">
      <c r="A40" s="197"/>
      <c r="B40" s="10" t="s">
        <v>3</v>
      </c>
      <c r="C40" s="87"/>
      <c r="D40" s="88"/>
      <c r="E40" s="28"/>
      <c r="F40" s="27">
        <f t="shared" si="1"/>
        <v>0</v>
      </c>
    </row>
    <row r="41" spans="1:6" ht="18.75" hidden="1">
      <c r="A41" s="197"/>
      <c r="B41" s="10" t="s">
        <v>4</v>
      </c>
      <c r="C41" s="87"/>
      <c r="D41" s="88"/>
      <c r="E41" s="28"/>
      <c r="F41" s="27">
        <f t="shared" si="1"/>
        <v>0</v>
      </c>
    </row>
    <row r="42" spans="1:5" ht="19.5" hidden="1" thickBot="1">
      <c r="A42" s="200"/>
      <c r="B42" s="26" t="s">
        <v>5</v>
      </c>
      <c r="C42" s="89"/>
      <c r="D42" s="142"/>
      <c r="E42" s="28"/>
    </row>
    <row r="43" spans="1:5" ht="18.75" hidden="1">
      <c r="A43" s="196" t="s">
        <v>51</v>
      </c>
      <c r="B43" s="10" t="s">
        <v>2</v>
      </c>
      <c r="C43" s="87">
        <f>C44+C46+C47</f>
        <v>0</v>
      </c>
      <c r="D43" s="88">
        <v>0</v>
      </c>
      <c r="E43" s="28" t="e">
        <f t="shared" si="0"/>
        <v>#DIV/0!</v>
      </c>
    </row>
    <row r="44" spans="1:5" ht="18.75" hidden="1">
      <c r="A44" s="197"/>
      <c r="B44" s="10" t="s">
        <v>21</v>
      </c>
      <c r="C44" s="87"/>
      <c r="D44" s="88">
        <v>0</v>
      </c>
      <c r="E44" s="28" t="e">
        <f t="shared" si="0"/>
        <v>#DIV/0!</v>
      </c>
    </row>
    <row r="45" spans="1:5" ht="37.5" hidden="1">
      <c r="A45" s="197"/>
      <c r="B45" s="10" t="s">
        <v>3</v>
      </c>
      <c r="C45" s="87" t="s">
        <v>53</v>
      </c>
      <c r="D45" s="88">
        <v>0</v>
      </c>
      <c r="E45" s="28" t="e">
        <f t="shared" si="0"/>
        <v>#VALUE!</v>
      </c>
    </row>
    <row r="46" spans="1:5" ht="18" customHeight="1" hidden="1">
      <c r="A46" s="197"/>
      <c r="B46" s="10" t="s">
        <v>4</v>
      </c>
      <c r="C46" s="87">
        <v>0</v>
      </c>
      <c r="D46" s="88">
        <v>0</v>
      </c>
      <c r="E46" s="28" t="e">
        <f t="shared" si="0"/>
        <v>#DIV/0!</v>
      </c>
    </row>
    <row r="47" spans="1:5" ht="96.75" customHeight="1" hidden="1" thickBot="1">
      <c r="A47" s="198"/>
      <c r="B47" s="26" t="s">
        <v>5</v>
      </c>
      <c r="C47" s="89">
        <v>0</v>
      </c>
      <c r="D47" s="142">
        <v>0</v>
      </c>
      <c r="E47" s="28" t="e">
        <f t="shared" si="0"/>
        <v>#DIV/0!</v>
      </c>
    </row>
    <row r="48" spans="1:6" ht="18.75">
      <c r="A48" s="199" t="s">
        <v>116</v>
      </c>
      <c r="B48" s="10" t="s">
        <v>2</v>
      </c>
      <c r="C48" s="87">
        <f>C49+C52</f>
        <v>1397.2</v>
      </c>
      <c r="D48" s="88">
        <f>D49+D52</f>
        <v>1397.2</v>
      </c>
      <c r="E48" s="28">
        <f t="shared" si="0"/>
        <v>1</v>
      </c>
      <c r="F48" s="27">
        <f>E48*100</f>
        <v>100</v>
      </c>
    </row>
    <row r="49" spans="1:6" ht="48" customHeight="1">
      <c r="A49" s="197"/>
      <c r="B49" s="10" t="s">
        <v>21</v>
      </c>
      <c r="C49" s="88">
        <v>1397.2</v>
      </c>
      <c r="D49" s="88">
        <v>1397.2</v>
      </c>
      <c r="E49" s="28">
        <f t="shared" si="0"/>
        <v>1</v>
      </c>
      <c r="F49" s="27">
        <f>E49*100</f>
        <v>100</v>
      </c>
    </row>
    <row r="50" spans="1:6" ht="37.5" hidden="1">
      <c r="A50" s="197"/>
      <c r="B50" s="10" t="s">
        <v>3</v>
      </c>
      <c r="C50" s="87"/>
      <c r="D50" s="88"/>
      <c r="E50" s="28" t="e">
        <f t="shared" si="0"/>
        <v>#DIV/0!</v>
      </c>
      <c r="F50" s="27" t="e">
        <f>E50*100</f>
        <v>#DIV/0!</v>
      </c>
    </row>
    <row r="51" spans="1:6" ht="18.75" hidden="1">
      <c r="A51" s="197"/>
      <c r="B51" s="10" t="s">
        <v>4</v>
      </c>
      <c r="C51" s="87"/>
      <c r="D51" s="88"/>
      <c r="E51" s="28" t="e">
        <f t="shared" si="0"/>
        <v>#DIV/0!</v>
      </c>
      <c r="F51" s="27" t="e">
        <f>E51*100</f>
        <v>#DIV/0!</v>
      </c>
    </row>
    <row r="52" spans="1:5" ht="27.75" customHeight="1" thickBot="1">
      <c r="A52" s="200"/>
      <c r="B52" s="26" t="s">
        <v>5</v>
      </c>
      <c r="C52" s="89">
        <v>0</v>
      </c>
      <c r="D52" s="142">
        <v>0</v>
      </c>
      <c r="E52" s="28"/>
    </row>
    <row r="53" spans="1:6" ht="18" customHeight="1" hidden="1">
      <c r="A53" s="199" t="s">
        <v>50</v>
      </c>
      <c r="B53" s="10" t="s">
        <v>2</v>
      </c>
      <c r="C53" s="83">
        <f>C54+C56+C57</f>
        <v>0</v>
      </c>
      <c r="D53" s="143">
        <v>0</v>
      </c>
      <c r="E53" s="28" t="e">
        <f t="shared" si="0"/>
        <v>#DIV/0!</v>
      </c>
      <c r="F53" s="27" t="e">
        <f>E53*100</f>
        <v>#DIV/0!</v>
      </c>
    </row>
    <row r="54" spans="1:6" ht="12.75" customHeight="1" hidden="1">
      <c r="A54" s="197"/>
      <c r="B54" s="10" t="s">
        <v>21</v>
      </c>
      <c r="C54" s="83">
        <v>0</v>
      </c>
      <c r="D54" s="143">
        <v>0</v>
      </c>
      <c r="E54" s="28" t="e">
        <f t="shared" si="0"/>
        <v>#DIV/0!</v>
      </c>
      <c r="F54" s="27" t="e">
        <f>E54*100</f>
        <v>#DIV/0!</v>
      </c>
    </row>
    <row r="55" spans="1:6" ht="15.75" customHeight="1" hidden="1">
      <c r="A55" s="197"/>
      <c r="B55" s="10" t="s">
        <v>3</v>
      </c>
      <c r="C55" s="83" t="s">
        <v>53</v>
      </c>
      <c r="D55" s="143">
        <v>0</v>
      </c>
      <c r="E55" s="28" t="e">
        <f t="shared" si="0"/>
        <v>#VALUE!</v>
      </c>
      <c r="F55" s="27" t="e">
        <f>E55*100</f>
        <v>#VALUE!</v>
      </c>
    </row>
    <row r="56" spans="1:6" ht="21.75" customHeight="1" hidden="1">
      <c r="A56" s="197"/>
      <c r="B56" s="10" t="s">
        <v>4</v>
      </c>
      <c r="C56" s="83">
        <v>0</v>
      </c>
      <c r="D56" s="143">
        <v>0</v>
      </c>
      <c r="E56" s="28" t="e">
        <f t="shared" si="0"/>
        <v>#DIV/0!</v>
      </c>
      <c r="F56" s="27" t="e">
        <f>E56*100</f>
        <v>#DIV/0!</v>
      </c>
    </row>
    <row r="57" spans="1:5" ht="12" customHeight="1" hidden="1" thickBot="1">
      <c r="A57" s="200"/>
      <c r="B57" s="26" t="s">
        <v>5</v>
      </c>
      <c r="C57" s="84">
        <v>0</v>
      </c>
      <c r="D57" s="144">
        <v>0</v>
      </c>
      <c r="E57" s="28" t="e">
        <f t="shared" si="0"/>
        <v>#DIV/0!</v>
      </c>
    </row>
    <row r="58" spans="1:6" ht="18.75" hidden="1">
      <c r="A58" s="199" t="s">
        <v>52</v>
      </c>
      <c r="B58" s="10" t="s">
        <v>2</v>
      </c>
      <c r="C58" s="83">
        <f>C59+C61+C62</f>
        <v>0</v>
      </c>
      <c r="D58" s="143"/>
      <c r="E58" s="28" t="e">
        <f t="shared" si="0"/>
        <v>#DIV/0!</v>
      </c>
      <c r="F58" s="27" t="e">
        <f>E58*100</f>
        <v>#DIV/0!</v>
      </c>
    </row>
    <row r="59" spans="1:6" ht="18.75" hidden="1">
      <c r="A59" s="197"/>
      <c r="B59" s="10" t="s">
        <v>21</v>
      </c>
      <c r="C59" s="83"/>
      <c r="D59" s="143"/>
      <c r="E59" s="28" t="e">
        <f t="shared" si="0"/>
        <v>#DIV/0!</v>
      </c>
      <c r="F59" s="27" t="e">
        <f>E59*100</f>
        <v>#DIV/0!</v>
      </c>
    </row>
    <row r="60" spans="1:6" ht="37.5" hidden="1">
      <c r="A60" s="197"/>
      <c r="B60" s="10" t="s">
        <v>3</v>
      </c>
      <c r="C60" s="83" t="s">
        <v>53</v>
      </c>
      <c r="D60" s="143"/>
      <c r="E60" s="28" t="e">
        <f t="shared" si="0"/>
        <v>#VALUE!</v>
      </c>
      <c r="F60" s="27" t="e">
        <f>E60*100</f>
        <v>#VALUE!</v>
      </c>
    </row>
    <row r="61" spans="1:6" ht="18.75" hidden="1">
      <c r="A61" s="197"/>
      <c r="B61" s="10" t="s">
        <v>4</v>
      </c>
      <c r="C61" s="83"/>
      <c r="D61" s="143"/>
      <c r="E61" s="28" t="e">
        <f t="shared" si="0"/>
        <v>#DIV/0!</v>
      </c>
      <c r="F61" s="27" t="e">
        <f>E61*100</f>
        <v>#DIV/0!</v>
      </c>
    </row>
    <row r="62" spans="1:5" ht="19.5" hidden="1" thickBot="1">
      <c r="A62" s="200"/>
      <c r="B62" s="26" t="s">
        <v>5</v>
      </c>
      <c r="C62" s="84"/>
      <c r="D62" s="144"/>
      <c r="E62" s="28" t="e">
        <f t="shared" si="0"/>
        <v>#DIV/0!</v>
      </c>
    </row>
    <row r="63" spans="1:6" ht="18.75">
      <c r="A63" s="199" t="s">
        <v>117</v>
      </c>
      <c r="B63" s="10" t="s">
        <v>2</v>
      </c>
      <c r="C63" s="87">
        <f>C64+C66+C67</f>
        <v>9766.7</v>
      </c>
      <c r="D63" s="88">
        <f>D64+D66+D67</f>
        <v>9766.7</v>
      </c>
      <c r="E63" s="28">
        <f t="shared" si="0"/>
        <v>1</v>
      </c>
      <c r="F63" s="27">
        <f>E63*100</f>
        <v>100</v>
      </c>
    </row>
    <row r="64" spans="1:6" ht="18" customHeight="1">
      <c r="A64" s="197"/>
      <c r="B64" s="10" t="s">
        <v>21</v>
      </c>
      <c r="C64" s="87">
        <v>976.7</v>
      </c>
      <c r="D64" s="88">
        <v>976.7</v>
      </c>
      <c r="E64" s="28">
        <f t="shared" si="0"/>
        <v>1</v>
      </c>
      <c r="F64" s="27">
        <f>E64*100</f>
        <v>100</v>
      </c>
    </row>
    <row r="65" spans="1:6" ht="35.25" customHeight="1">
      <c r="A65" s="197"/>
      <c r="B65" s="10" t="s">
        <v>3</v>
      </c>
      <c r="C65" s="87" t="s">
        <v>53</v>
      </c>
      <c r="D65" s="88" t="s">
        <v>53</v>
      </c>
      <c r="E65" s="28"/>
      <c r="F65" s="27">
        <f>E65*100</f>
        <v>0</v>
      </c>
    </row>
    <row r="66" spans="1:6" ht="22.5" customHeight="1">
      <c r="A66" s="197"/>
      <c r="B66" s="10" t="s">
        <v>4</v>
      </c>
      <c r="C66" s="87">
        <v>6944.1</v>
      </c>
      <c r="D66" s="88">
        <v>6944.1</v>
      </c>
      <c r="E66" s="28">
        <f t="shared" si="0"/>
        <v>1</v>
      </c>
      <c r="F66" s="27">
        <f>E66*100</f>
        <v>100</v>
      </c>
    </row>
    <row r="67" spans="1:5" ht="33.75" customHeight="1" thickBot="1">
      <c r="A67" s="200"/>
      <c r="B67" s="26" t="s">
        <v>5</v>
      </c>
      <c r="C67" s="89">
        <v>1845.9</v>
      </c>
      <c r="D67" s="142">
        <v>1845.9</v>
      </c>
      <c r="E67" s="28">
        <f t="shared" si="0"/>
        <v>1</v>
      </c>
    </row>
    <row r="68" spans="3:4" ht="15">
      <c r="C68" s="39">
        <f>C9-'[4]по классификациям'!K6</f>
        <v>72120.29999999981</v>
      </c>
      <c r="D68" s="39" t="e">
        <f>D9-#REF!</f>
        <v>#REF!</v>
      </c>
    </row>
    <row r="69" ht="15">
      <c r="E69" s="40">
        <f>(E9+E10+E11+E12+E13+E22+E23+E26+E27+E28+E31+E32+E36+E37+E38+E39+E48+E49+E63+E64+E66+E67)/AVERAGE(E9+E10+E11+E12+E13+E22+E23+E27+E28+E31+E32+E36+E37+E38+E39+E48+E49)</f>
        <v>1.2988945279623727</v>
      </c>
    </row>
    <row r="70" spans="1:5" ht="18.75">
      <c r="A70" s="11" t="s">
        <v>38</v>
      </c>
      <c r="D70" s="30"/>
      <c r="E70" s="15"/>
    </row>
    <row r="71" spans="1:5" ht="18.75">
      <c r="A71" s="3" t="s">
        <v>16</v>
      </c>
      <c r="C71" s="14"/>
      <c r="D71" s="15"/>
      <c r="E71" s="5"/>
    </row>
    <row r="72" spans="1:5" ht="18.75">
      <c r="A72" s="3" t="s">
        <v>17</v>
      </c>
      <c r="D72" s="15" t="s">
        <v>39</v>
      </c>
      <c r="E72" s="5"/>
    </row>
    <row r="73" spans="4:5" ht="18.75">
      <c r="D73" s="15"/>
      <c r="E73" s="15"/>
    </row>
    <row r="74" spans="1:5" ht="18.75">
      <c r="A74" s="3" t="s">
        <v>40</v>
      </c>
      <c r="C74" s="14"/>
      <c r="E74" s="15"/>
    </row>
    <row r="75" spans="1:5" ht="26.25" customHeight="1">
      <c r="A75" s="3" t="s">
        <v>41</v>
      </c>
      <c r="C75" s="14"/>
      <c r="D75" s="15" t="s">
        <v>42</v>
      </c>
      <c r="E75" s="16"/>
    </row>
    <row r="76" spans="1:5" ht="48.75" customHeight="1">
      <c r="A76" s="4" t="s">
        <v>94</v>
      </c>
      <c r="E76" s="5"/>
    </row>
    <row r="77" spans="1:5" ht="21" customHeight="1">
      <c r="A77" s="4" t="s">
        <v>43</v>
      </c>
      <c r="E77" s="5"/>
    </row>
    <row r="78" ht="28.5" customHeight="1">
      <c r="E78" s="5"/>
    </row>
    <row r="79" ht="18.75">
      <c r="E79" s="17"/>
    </row>
    <row r="82" spans="3:4" ht="15" hidden="1">
      <c r="C82" s="30" t="e">
        <f>C9-#REF!/1000</f>
        <v>#REF!</v>
      </c>
      <c r="D82" s="30" t="e">
        <f>D9-#REF!/1000</f>
        <v>#REF!</v>
      </c>
    </row>
    <row r="83" spans="3:4" ht="15" hidden="1">
      <c r="C83" s="30" t="e">
        <f>C23+C30+C32+#REF!+C37+C39-C10</f>
        <v>#REF!</v>
      </c>
      <c r="D83" s="30" t="e">
        <f>D23+D30+D32+#REF!+D37+D39-D10</f>
        <v>#REF!</v>
      </c>
    </row>
    <row r="84" spans="3:4" ht="15" hidden="1">
      <c r="C84" s="30">
        <f>C41+C34+C25-C12</f>
        <v>-6944.1</v>
      </c>
      <c r="D84" s="30">
        <f>D41+D34+D25-D12</f>
        <v>-6944.1</v>
      </c>
    </row>
    <row r="85" spans="3:4" ht="4.5" customHeight="1">
      <c r="C85" s="30">
        <f>C13-C26-C35-C42</f>
        <v>1845.8999999999996</v>
      </c>
      <c r="D85" s="30">
        <f>D13-D26-D35-D42</f>
        <v>1845.8999999999996</v>
      </c>
    </row>
  </sheetData>
  <sheetProtection/>
  <mergeCells count="17">
    <mergeCell ref="E6:E7"/>
    <mergeCell ref="A38:A42"/>
    <mergeCell ref="A3:D3"/>
    <mergeCell ref="A4:D4"/>
    <mergeCell ref="A6:A7"/>
    <mergeCell ref="B6:B7"/>
    <mergeCell ref="C6:D6"/>
    <mergeCell ref="A43:A47"/>
    <mergeCell ref="A48:A52"/>
    <mergeCell ref="A53:A57"/>
    <mergeCell ref="A58:A62"/>
    <mergeCell ref="A63:A67"/>
    <mergeCell ref="A9:A14"/>
    <mergeCell ref="A22:A26"/>
    <mergeCell ref="A27:A30"/>
    <mergeCell ref="A31:A35"/>
    <mergeCell ref="A36:A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rowBreaks count="1" manualBreakCount="1">
    <brk id="77" max="4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2024-05-03T01:47:34Z</dcterms:modified>
  <cp:category/>
  <cp:version/>
  <cp:contentType/>
  <cp:contentStatus/>
</cp:coreProperties>
</file>