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90" tabRatio="735" activeTab="0"/>
  </bookViews>
  <sheets>
    <sheet name="отчет инд 2023" sheetId="1" r:id="rId1"/>
    <sheet name="отчет фин 2023" sheetId="2" r:id="rId2"/>
  </sheets>
  <externalReferences>
    <externalReference r:id="rId5"/>
    <externalReference r:id="rId6"/>
    <externalReference r:id="rId7"/>
    <externalReference r:id="rId8"/>
  </externalReferences>
  <definedNames>
    <definedName name="Detail">'[1]Фин. 9мес.'!#REF!</definedName>
    <definedName name="Detail_ActivityCode">#REF!</definedName>
    <definedName name="Detail_Classifier">#REF!</definedName>
    <definedName name="Detail_Correspondent">#REF!</definedName>
    <definedName name="Detail_CSRName">#REF!</definedName>
    <definedName name="Detail_ExtEco">#REF!</definedName>
    <definedName name="Detail_FYSumma">#REF!</definedName>
    <definedName name="Detail_LFSumma">#REF!</definedName>
    <definedName name="Detail_LYSumma">#REF!</definedName>
    <definedName name="Detail_PFSumma">#REF!</definedName>
    <definedName name="Detail_PLSumma">#REF!</definedName>
    <definedName name="Detail_Purpose">#REF!</definedName>
    <definedName name="Detail_PYSumma">#REF!</definedName>
    <definedName name="detBK">'[1]Фин. 9мес.'!#REF!</definedName>
    <definedName name="detCashExp">'[1]Фин. 9мес.'!#REF!</definedName>
    <definedName name="detClient">'[2]фин (ЛА)'!#REF!</definedName>
    <definedName name="detConfLBO">'[2]фин (ЛА)'!#REF!</definedName>
    <definedName name="detEco">'[1]Фин. 9мес.'!#REF!</definedName>
    <definedName name="detFinanceSum">'[1]Фин. 9мес.'!#REF!</definedName>
    <definedName name="detLBO">'[1]Фин. 9мес.'!#REF!</definedName>
    <definedName name="detPPP">'[2]фин (ЛА)'!#REF!</definedName>
    <definedName name="detRestAssign">'[1]Фин. 9мес.'!#REF!</definedName>
    <definedName name="detRestBO">'[1]Фин. 9мес.'!#REF!</definedName>
    <definedName name="detRestLCAcc">'[1]Фин. 9мес.'!#REF!</definedName>
    <definedName name="detYear">'[1]Фин. 9мес.'!#REF!</definedName>
    <definedName name="Footer">#REF!</definedName>
    <definedName name="ftACC_GENERAL">'[1]Фин. 9мес.'!#REF!</definedName>
    <definedName name="ftDate">#REF!</definedName>
    <definedName name="ftEXECUTER">'[1]Фин. 9мес.'!#REF!</definedName>
    <definedName name="hdActTypes">'[2]фин (ЛА)'!#REF!</definedName>
    <definedName name="hdBudAccounts">'[2]фин (ЛА)'!#REF!</definedName>
    <definedName name="hdClient">'[2]фин (ЛА)'!#REF!</definedName>
    <definedName name="hdClientAccount">'[2]фин (ЛА)'!#REF!</definedName>
    <definedName name="hdFinanceYear">#REF!</definedName>
    <definedName name="hdPeriodEnd">#REF!</definedName>
    <definedName name="hdPPP">'[2]фин (ЛА)'!#REF!</definedName>
    <definedName name="hdPurpose">'[3]фин. 2011г'!#REF!</definedName>
    <definedName name="Header">#REF!</definedName>
    <definedName name="Header__OwnerName">#REF!</definedName>
    <definedName name="Header_ActivityType">#REF!</definedName>
    <definedName name="Header_Aim">#REF!</definedName>
    <definedName name="Header_Client">#REF!</definedName>
    <definedName name="Header_CSR">#REF!</definedName>
    <definedName name="Header_CVR">#REF!</definedName>
    <definedName name="Header_ECR">#REF!</definedName>
    <definedName name="Header_FCR">#REF!</definedName>
    <definedName name="Header_FinanceYear">#REF!</definedName>
    <definedName name="Header_OnDate">#REF!</definedName>
    <definedName name="Header_PPP">#REF!</definedName>
    <definedName name="Header_TypeDoc">#REF!</definedName>
    <definedName name="resBK">'[1]Фин. 9мес.'!#REF!</definedName>
    <definedName name="resCashExp">'[1]Фин. 9мес.'!#REF!</definedName>
    <definedName name="resConfLBO">'[2]фин (ЛА)'!#REF!</definedName>
    <definedName name="resFinanceSum">'[1]Фин. 9мес.'!#REF!</definedName>
    <definedName name="resLBO">'[1]Фин. 9мес.'!#REF!</definedName>
    <definedName name="resRestAssign">'[1]Фин. 9мес.'!#REF!</definedName>
    <definedName name="resRestBO">'[1]Фин. 9мес.'!#REF!</definedName>
    <definedName name="resRestLCAcc">'[1]Фин. 9мес.'!#REF!</definedName>
    <definedName name="Result">'[1]Фин. 9мес.'!#REF!</definedName>
    <definedName name="Result_FYSumma">#REF!</definedName>
    <definedName name="Result_LFSumma">#REF!</definedName>
    <definedName name="Result_LYSumma">#REF!</definedName>
    <definedName name="Result_PFSumma">#REF!</definedName>
    <definedName name="Result_PLSumma">#REF!</definedName>
    <definedName name="Result_PYSumma">#REF!</definedName>
    <definedName name="resYear">'[1]Фин. 9мес.'!#REF!</definedName>
    <definedName name="sDetail_ActivityCode">#REF!</definedName>
    <definedName name="sDetail_Classifier">#REF!</definedName>
    <definedName name="sDetail_Correspondent">#REF!</definedName>
    <definedName name="sDetail_CSRName">#REF!</definedName>
    <definedName name="sDetail_ExtEco">#REF!</definedName>
    <definedName name="sDetail_FYSumma">#REF!</definedName>
    <definedName name="sDetail_LFSumma">#REF!</definedName>
    <definedName name="sDetail_LYSumma">#REF!</definedName>
    <definedName name="sDetail_PFSumma">#REF!</definedName>
    <definedName name="sDetail_PLSumma">#REF!</definedName>
    <definedName name="sDetail_Purpose">#REF!</definedName>
    <definedName name="sDetail_PYSumma">#REF!</definedName>
    <definedName name="SubDetail">#REF!</definedName>
    <definedName name="_xlnm.Print_Area" localSheetId="0">'отчет инд 2023'!$A$1:$O$30</definedName>
    <definedName name="_xlnm.Print_Area" localSheetId="1">'отчет фин 2023'!$A$1:$H$57</definedName>
  </definedNames>
  <calcPr fullCalcOnLoad="1"/>
</workbook>
</file>

<file path=xl/sharedStrings.xml><?xml version="1.0" encoding="utf-8"?>
<sst xmlns="http://schemas.openxmlformats.org/spreadsheetml/2006/main" count="109" uniqueCount="56">
  <si>
    <t>Источник финансирования</t>
  </si>
  <si>
    <t>Подпрограмма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</si>
  <si>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</si>
  <si>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</si>
  <si>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</si>
  <si>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</si>
  <si>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план</t>
  </si>
  <si>
    <t>Наименование целевого показателя (индикатора)</t>
  </si>
  <si>
    <t>Единица измерения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</si>
  <si>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</si>
  <si>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</si>
  <si>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отчетный год</t>
  </si>
  <si>
    <t>Приложение № 1</t>
  </si>
  <si>
    <t>бюджет города Кемерово</t>
  </si>
  <si>
    <t>кассовое исполнение (на отчетную дату)</t>
  </si>
  <si>
    <t>фактическое исполнение за год, предшествующий отчетному  (при наличии)</t>
  </si>
  <si>
    <t xml:space="preserve">факт </t>
  </si>
  <si>
    <t>Значение целевого показателя (индикатора)</t>
  </si>
  <si>
    <t xml:space="preserve">Степень достижения целей (решения задач)  
Сд = Зф / Зп </t>
  </si>
  <si>
    <t>Степень реализации муниципальной пограммы</t>
  </si>
  <si>
    <t>ЕД</t>
  </si>
  <si>
    <t xml:space="preserve">№ </t>
  </si>
  <si>
    <t>Объем финансовых ресурсов за отчетный год, тыс. рублей</t>
  </si>
  <si>
    <t xml:space="preserve">Наименование </t>
  </si>
  <si>
    <t>Разработчик муниципальной программы:</t>
  </si>
  <si>
    <t>И.Н. Сагайдак</t>
  </si>
  <si>
    <t>Начальник финансового управления</t>
  </si>
  <si>
    <t xml:space="preserve">города Кемерово                                                 </t>
  </si>
  <si>
    <t>И.Ю. Викулова</t>
  </si>
  <si>
    <t>тел. 365-465. 23-13</t>
  </si>
  <si>
    <t>Приложение № 2</t>
  </si>
  <si>
    <t>Отчет  о достижении значений целевых показателей (индикаторов) муниципальной программы</t>
  </si>
  <si>
    <t xml:space="preserve">Отчет об объеме финансовых ресурсов муниципальной программы </t>
  </si>
  <si>
    <t>%</t>
  </si>
  <si>
    <t xml:space="preserve">для СРм - степень реализации мероприятий: </t>
  </si>
  <si>
    <t>х</t>
  </si>
  <si>
    <t>Формирование доступной и комфортной туристской среды</t>
  </si>
  <si>
    <t>Создание туристских продуктов</t>
  </si>
  <si>
    <t>Количество выставок</t>
  </si>
  <si>
    <t>Количество вновь созданных маршрутов</t>
  </si>
  <si>
    <t>Количество мероприятий</t>
  </si>
  <si>
    <t>Формирование позитивного образа города Кемерово</t>
  </si>
  <si>
    <t>Количество функционирующих сайтов</t>
  </si>
  <si>
    <t>2. Мероприятие «Реализация проекта «Древняя история Кемерово»</t>
  </si>
  <si>
    <t>Количество изготовленных и (или) установленных знаков туристской навигации, информационно-навигационных карт, аншлагов улиц с историческими названиями</t>
  </si>
  <si>
    <t>1. Мероприятие «Изготовление и (или) Установка знаков туристской навигации, информационно-навигационных карт, аншлагов улиц с историческими названиями»</t>
  </si>
  <si>
    <t>Исп. Макарова А.И.</t>
  </si>
  <si>
    <t>Исп. Макарова А.И. (36-54-65)</t>
  </si>
  <si>
    <t xml:space="preserve"> «Развитие туризма в городе Кемерово» на 2020-2026 годы»</t>
  </si>
  <si>
    <t>за 2023 год</t>
  </si>
  <si>
    <t>6. Мероприятие «Развитие сайта «Виртуальный музей города Кемерово»</t>
  </si>
  <si>
    <t>Количество социально ориентированных некоммерческих организаций, получивших бюджетные средства</t>
  </si>
  <si>
    <t>3. Мероприятие «Создание новых экскурсионных маршрутов»</t>
  </si>
  <si>
    <t>4. Мероприятие «Развитие событийного туризма»</t>
  </si>
  <si>
    <t>Муниципальная программа «Развитие туризма в городе Кемерово» на 2020-2026 годы</t>
  </si>
  <si>
    <t>5. Мероприятие "Поддержка социально ориентированных некоммерческих организаций, осуществляющих деятельность в сфере науки, образования, изучения родного края"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</si>
</sst>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[$-FC19]d\ mmmm\ yyyy\ &quot;г.&quot;"/>
    <numFmt numFmtId="181" formatCode="#,##0.0_ ;\-#,##0.0\ "/>
    <numFmt numFmtId="182" formatCode="#,##0.00_ ;[Red]\-#,##0.00\ "/>
    <numFmt numFmtId="183" formatCode="0.0%"/>
    <numFmt numFmtId="184" formatCode="dd/mm/yy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#,##0.0000000_ ;\-#,##0.0000000\ "/>
    <numFmt numFmtId="190" formatCode="_-* #,##0.0_р_._-;\-* #,##0.0_р_._-;_-* &quot;-&quot;??_р_._-;_-@_-"/>
    <numFmt numFmtId="191" formatCode="_-* #,##0.0\ _₽_-;\-* #,##0.0\ _₽_-;_-* &quot;-&quot;??\ _₽_-;_-@_-"/>
    <numFmt numFmtId="192" formatCode="0.000"/>
    <numFmt numFmtId="193" formatCode="0.0000"/>
    <numFmt numFmtId="194" formatCode="#,##0.00_р_."/>
  </numFmts>
  <fonts count="5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64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181" fontId="3" fillId="0" borderId="0" xfId="64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1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51" fillId="0" borderId="0" xfId="0" applyFont="1" applyAlignment="1">
      <alignment horizontal="justify"/>
    </xf>
    <xf numFmtId="181" fontId="3" fillId="0" borderId="0" xfId="66" applyNumberFormat="1" applyFont="1" applyFill="1" applyBorder="1" applyAlignment="1">
      <alignment wrapText="1"/>
    </xf>
    <xf numFmtId="181" fontId="52" fillId="0" borderId="0" xfId="66" applyNumberFormat="1" applyFont="1" applyFill="1" applyBorder="1" applyAlignment="1">
      <alignment wrapText="1"/>
    </xf>
    <xf numFmtId="0" fontId="3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66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horizontal="right"/>
    </xf>
    <xf numFmtId="172" fontId="3" fillId="0" borderId="0" xfId="66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71" fontId="6" fillId="0" borderId="0" xfId="0" applyNumberFormat="1" applyFont="1" applyAlignment="1">
      <alignment/>
    </xf>
    <xf numFmtId="181" fontId="53" fillId="0" borderId="0" xfId="0" applyNumberFormat="1" applyFont="1" applyAlignment="1">
      <alignment/>
    </xf>
    <xf numFmtId="171" fontId="5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32" fillId="0" borderId="15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81" fontId="3" fillId="0" borderId="16" xfId="66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181" fontId="6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43" fontId="55" fillId="0" borderId="11" xfId="0" applyNumberFormat="1" applyFont="1" applyBorder="1" applyAlignment="1">
      <alignment/>
    </xf>
    <xf numFmtId="43" fontId="55" fillId="0" borderId="10" xfId="0" applyNumberFormat="1" applyFont="1" applyBorder="1" applyAlignment="1">
      <alignment/>
    </xf>
    <xf numFmtId="43" fontId="55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181" fontId="3" fillId="0" borderId="10" xfId="66" applyNumberFormat="1" applyFont="1" applyFill="1" applyBorder="1" applyAlignment="1">
      <alignment horizontal="center" vertical="top" wrapText="1"/>
    </xf>
    <xf numFmtId="181" fontId="9" fillId="0" borderId="10" xfId="66" applyNumberFormat="1" applyFont="1" applyFill="1" applyBorder="1" applyAlignment="1">
      <alignment horizontal="center" vertical="top" wrapText="1"/>
    </xf>
    <xf numFmtId="181" fontId="10" fillId="0" borderId="10" xfId="66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181" fontId="56" fillId="0" borderId="12" xfId="66" applyNumberFormat="1" applyFont="1" applyFill="1" applyBorder="1" applyAlignment="1">
      <alignment horizontal="center" vertical="top" wrapText="1"/>
    </xf>
    <xf numFmtId="181" fontId="56" fillId="0" borderId="10" xfId="66" applyNumberFormat="1" applyFont="1" applyFill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57" fillId="32" borderId="0" xfId="0" applyFont="1" applyFill="1" applyAlignment="1">
      <alignment/>
    </xf>
    <xf numFmtId="171" fontId="32" fillId="32" borderId="0" xfId="64" applyFont="1" applyFill="1" applyAlignment="1">
      <alignment/>
    </xf>
    <xf numFmtId="171" fontId="32" fillId="32" borderId="17" xfId="64" applyFont="1" applyFill="1" applyBorder="1" applyAlignment="1">
      <alignment horizontal="center" vertical="top" wrapText="1"/>
    </xf>
    <xf numFmtId="171" fontId="32" fillId="32" borderId="0" xfId="64" applyFont="1" applyFill="1" applyBorder="1" applyAlignment="1">
      <alignment horizontal="center" vertical="top" wrapText="1"/>
    </xf>
    <xf numFmtId="172" fontId="3" fillId="32" borderId="0" xfId="66" applyNumberFormat="1" applyFont="1" applyFill="1" applyBorder="1" applyAlignment="1">
      <alignment wrapText="1"/>
    </xf>
    <xf numFmtId="171" fontId="6" fillId="32" borderId="0" xfId="0" applyNumberFormat="1" applyFont="1" applyFill="1" applyAlignment="1">
      <alignment/>
    </xf>
    <xf numFmtId="0" fontId="10" fillId="0" borderId="18" xfId="0" applyFont="1" applyFill="1" applyBorder="1" applyAlignment="1">
      <alignment horizontal="right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171" fontId="1" fillId="32" borderId="19" xfId="64" applyFont="1" applyFill="1" applyBorder="1" applyAlignment="1">
      <alignment horizontal="center" vertical="top" wrapText="1"/>
    </xf>
    <xf numFmtId="171" fontId="1" fillId="32" borderId="20" xfId="64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3" fontId="55" fillId="0" borderId="21" xfId="0" applyNumberFormat="1" applyFont="1" applyBorder="1" applyAlignment="1">
      <alignment horizontal="center"/>
    </xf>
    <xf numFmtId="43" fontId="55" fillId="0" borderId="11" xfId="0" applyNumberFormat="1" applyFont="1" applyBorder="1" applyAlignment="1">
      <alignment horizontal="center"/>
    </xf>
    <xf numFmtId="43" fontId="55" fillId="0" borderId="22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32" fillId="0" borderId="23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4c\share$\&#1041;%202016\&#1052;&#1062;&#1055;%20&#1050;&#1091;&#1083;&#1100;&#1090;&#1091;&#1088;&#1072;%20&#1057;&#1087;&#1086;&#1088;&#1090;%20&#1052;&#1086;&#1083;&#1086;&#1076;&#1077;&#1078;&#1100;%202016\&#1057;&#1055;&#1054;&#1056;&#1058;\&#1060;&#1080;&#1085;&#1072;&#1085;&#1089;&#1080;&#1088;&#1086;&#1074;&#1072;&#1085;&#1080;&#1077;%20&#1052;&#1062;&#1055;%20-%202015-19%20&#1057;&#1087;&#1086;&#1088;&#1090;%20&#1082;%20&#1091;&#1090;&#1086;&#1095;&#1085;&#1077;&#1085;&#1080;&#1102;%20&#1076;&#1077;&#1082;&#1072;&#1073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икациям (2)"/>
      <sheetName val="по классификациям"/>
      <sheetName val="4. ресурсы дек"/>
      <sheetName val="4. ресурсы июнь"/>
      <sheetName val="4. ресурсы март"/>
      <sheetName val="4. ресурсы на нач.года"/>
      <sheetName val="Лист2"/>
    </sheetNames>
    <sheetDataSet>
      <sheetData sheetId="1">
        <row r="6">
          <cell r="K6">
            <v>480229.1000000001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tabSelected="1" view="pageBreakPreview" zoomScaleNormal="89" zoomScaleSheetLayoutView="100" zoomScalePageLayoutView="0" workbookViewId="0" topLeftCell="A1">
      <selection activeCell="G5" sqref="G1:AK16384"/>
    </sheetView>
  </sheetViews>
  <sheetFormatPr defaultColWidth="9.140625" defaultRowHeight="15"/>
  <cols>
    <col min="1" max="1" width="5.421875" style="9" customWidth="1"/>
    <col min="2" max="2" width="99.28125" style="9" customWidth="1"/>
    <col min="3" max="3" width="13.28125" style="36" customWidth="1"/>
    <col min="4" max="5" width="18.7109375" style="9" customWidth="1"/>
    <col min="6" max="6" width="14.00390625" style="9" customWidth="1"/>
    <col min="7" max="7" width="18.7109375" style="79" hidden="1" customWidth="1"/>
    <col min="8" max="8" width="9.140625" style="9" hidden="1" customWidth="1"/>
    <col min="9" max="9" width="11.28125" style="9" hidden="1" customWidth="1"/>
    <col min="10" max="14" width="9.140625" style="9" hidden="1" customWidth="1"/>
    <col min="15" max="15" width="0.13671875" style="9" hidden="1" customWidth="1"/>
    <col min="16" max="37" width="0" style="9" hidden="1" customWidth="1"/>
    <col min="38" max="16384" width="9.140625" style="9" customWidth="1"/>
  </cols>
  <sheetData>
    <row r="1" spans="1:7" ht="15.75">
      <c r="A1"/>
      <c r="B1"/>
      <c r="C1" s="35"/>
      <c r="D1"/>
      <c r="E1"/>
      <c r="F1" s="24" t="s">
        <v>12</v>
      </c>
      <c r="G1" s="76"/>
    </row>
    <row r="2" spans="1:7" ht="15.75">
      <c r="A2"/>
      <c r="B2"/>
      <c r="C2" s="35"/>
      <c r="D2"/>
      <c r="E2"/>
      <c r="F2"/>
      <c r="G2" s="77"/>
    </row>
    <row r="3" spans="1:7" ht="18.75">
      <c r="A3" s="103" t="s">
        <v>31</v>
      </c>
      <c r="B3" s="103"/>
      <c r="C3" s="103"/>
      <c r="D3" s="103"/>
      <c r="E3" s="103"/>
      <c r="F3" s="103"/>
      <c r="G3" s="78"/>
    </row>
    <row r="4" spans="1:7" ht="18.75">
      <c r="A4" s="103" t="s">
        <v>48</v>
      </c>
      <c r="B4" s="103"/>
      <c r="C4" s="103"/>
      <c r="D4" s="103"/>
      <c r="E4" s="103"/>
      <c r="F4" s="103"/>
      <c r="G4" s="78"/>
    </row>
    <row r="5" spans="1:7" ht="18.75">
      <c r="A5" s="103" t="s">
        <v>49</v>
      </c>
      <c r="B5" s="103"/>
      <c r="C5" s="103"/>
      <c r="D5" s="103"/>
      <c r="E5" s="103"/>
      <c r="F5" s="103"/>
      <c r="G5" s="78"/>
    </row>
    <row r="6" ht="16.5" thickBot="1"/>
    <row r="7" spans="1:7" ht="15.75">
      <c r="A7" s="104" t="s">
        <v>21</v>
      </c>
      <c r="B7" s="106" t="s">
        <v>7</v>
      </c>
      <c r="C7" s="108" t="s">
        <v>8</v>
      </c>
      <c r="D7" s="110" t="s">
        <v>17</v>
      </c>
      <c r="E7" s="110"/>
      <c r="F7" s="111"/>
      <c r="G7" s="87" t="s">
        <v>18</v>
      </c>
    </row>
    <row r="8" spans="1:7" ht="15.75">
      <c r="A8" s="105"/>
      <c r="B8" s="107"/>
      <c r="C8" s="109"/>
      <c r="D8" s="89" t="s">
        <v>15</v>
      </c>
      <c r="E8" s="91" t="s">
        <v>11</v>
      </c>
      <c r="F8" s="92"/>
      <c r="G8" s="88"/>
    </row>
    <row r="9" spans="1:7" ht="75" customHeight="1">
      <c r="A9" s="105"/>
      <c r="B9" s="107"/>
      <c r="C9" s="109"/>
      <c r="D9" s="90"/>
      <c r="E9" s="8" t="s">
        <v>6</v>
      </c>
      <c r="F9" s="39" t="s">
        <v>16</v>
      </c>
      <c r="G9" s="88"/>
    </row>
    <row r="10" spans="1:9" ht="15.75">
      <c r="A10" s="47">
        <v>1</v>
      </c>
      <c r="B10" s="40">
        <v>2</v>
      </c>
      <c r="C10" s="41">
        <v>3</v>
      </c>
      <c r="D10" s="41">
        <v>4</v>
      </c>
      <c r="E10" s="41">
        <v>5</v>
      </c>
      <c r="F10" s="42">
        <v>6</v>
      </c>
      <c r="G10" s="80"/>
      <c r="I10" s="57" t="s">
        <v>34</v>
      </c>
    </row>
    <row r="11" spans="1:8" ht="15.75">
      <c r="A11" s="96" t="s">
        <v>36</v>
      </c>
      <c r="B11" s="97"/>
      <c r="C11" s="97"/>
      <c r="D11" s="97"/>
      <c r="E11" s="97"/>
      <c r="F11" s="98"/>
      <c r="G11" s="80"/>
      <c r="H11" s="7"/>
    </row>
    <row r="12" spans="1:9" ht="37.5" customHeight="1">
      <c r="A12" s="68">
        <v>1</v>
      </c>
      <c r="B12" s="62" t="s">
        <v>44</v>
      </c>
      <c r="C12" s="69" t="s">
        <v>20</v>
      </c>
      <c r="D12" s="61">
        <v>31</v>
      </c>
      <c r="E12" s="61">
        <v>0</v>
      </c>
      <c r="F12" s="61">
        <v>0</v>
      </c>
      <c r="G12" s="80" t="e">
        <f>F12/E12</f>
        <v>#DIV/0!</v>
      </c>
      <c r="H12" s="7" t="e">
        <f aca="true" t="shared" si="0" ref="H12:H19">IF(G12&gt;=1,1,G12)</f>
        <v>#DIV/0!</v>
      </c>
      <c r="I12" s="59" t="e">
        <f>(G13+G12)/COUNT(G12:G13)</f>
        <v>#DIV/0!</v>
      </c>
    </row>
    <row r="13" spans="1:9" ht="18.75">
      <c r="A13" s="99" t="s">
        <v>37</v>
      </c>
      <c r="B13" s="100"/>
      <c r="C13" s="100"/>
      <c r="D13" s="100"/>
      <c r="E13" s="100"/>
      <c r="F13" s="101"/>
      <c r="G13" s="80"/>
      <c r="H13" s="7"/>
      <c r="I13" s="58"/>
    </row>
    <row r="14" spans="1:9" ht="18.75">
      <c r="A14" s="68">
        <v>2</v>
      </c>
      <c r="B14" s="62" t="s">
        <v>38</v>
      </c>
      <c r="C14" s="69" t="s">
        <v>20</v>
      </c>
      <c r="D14" s="63">
        <v>1</v>
      </c>
      <c r="E14" s="63">
        <v>0</v>
      </c>
      <c r="F14" s="70">
        <v>0</v>
      </c>
      <c r="G14" s="80" t="e">
        <f>F14/E14</f>
        <v>#DIV/0!</v>
      </c>
      <c r="H14" s="7" t="e">
        <f t="shared" si="0"/>
        <v>#DIV/0!</v>
      </c>
      <c r="I14" s="93" t="e">
        <f>(G15+G14)/COUNT(G14:G15)</f>
        <v>#DIV/0!</v>
      </c>
    </row>
    <row r="15" spans="1:9" ht="18.75">
      <c r="A15" s="68">
        <v>3</v>
      </c>
      <c r="B15" s="62" t="s">
        <v>39</v>
      </c>
      <c r="C15" s="69" t="s">
        <v>20</v>
      </c>
      <c r="D15" s="64">
        <v>3</v>
      </c>
      <c r="E15" s="64">
        <v>3</v>
      </c>
      <c r="F15" s="85">
        <v>3</v>
      </c>
      <c r="G15" s="80">
        <f>F15/E15</f>
        <v>1</v>
      </c>
      <c r="H15" s="7">
        <f t="shared" si="0"/>
        <v>1</v>
      </c>
      <c r="I15" s="94"/>
    </row>
    <row r="16" spans="1:9" ht="18.75">
      <c r="A16" s="68">
        <v>4</v>
      </c>
      <c r="B16" s="62" t="s">
        <v>40</v>
      </c>
      <c r="C16" s="69" t="s">
        <v>20</v>
      </c>
      <c r="D16" s="63">
        <v>9</v>
      </c>
      <c r="E16" s="63">
        <v>9</v>
      </c>
      <c r="F16" s="70">
        <v>9</v>
      </c>
      <c r="G16" s="80">
        <f>F16/E16</f>
        <v>1</v>
      </c>
      <c r="H16" s="7">
        <f t="shared" si="0"/>
        <v>1</v>
      </c>
      <c r="I16" s="93">
        <f>(G18+G16)/COUNT(G16:G18)</f>
        <v>0.5</v>
      </c>
    </row>
    <row r="17" spans="1:9" ht="37.5">
      <c r="A17" s="61">
        <v>5</v>
      </c>
      <c r="B17" s="61" t="s">
        <v>51</v>
      </c>
      <c r="C17" s="69" t="s">
        <v>20</v>
      </c>
      <c r="D17" s="84">
        <v>0</v>
      </c>
      <c r="E17" s="84">
        <v>1</v>
      </c>
      <c r="F17" s="86">
        <v>1</v>
      </c>
      <c r="G17" s="80">
        <f>F17/E17</f>
        <v>1</v>
      </c>
      <c r="H17" s="7"/>
      <c r="I17" s="95"/>
    </row>
    <row r="18" spans="1:9" ht="18.75">
      <c r="A18" s="99" t="s">
        <v>41</v>
      </c>
      <c r="B18" s="100"/>
      <c r="C18" s="100"/>
      <c r="D18" s="100"/>
      <c r="E18" s="100"/>
      <c r="F18" s="102"/>
      <c r="G18" s="80"/>
      <c r="H18" s="7"/>
      <c r="I18" s="94"/>
    </row>
    <row r="19" spans="1:9" ht="18.75">
      <c r="A19" s="68">
        <v>6</v>
      </c>
      <c r="B19" s="62" t="s">
        <v>42</v>
      </c>
      <c r="C19" s="69" t="s">
        <v>20</v>
      </c>
      <c r="D19" s="64">
        <v>1</v>
      </c>
      <c r="E19" s="64">
        <v>1</v>
      </c>
      <c r="F19" s="85">
        <v>1</v>
      </c>
      <c r="G19" s="80">
        <f>F19/E19</f>
        <v>1</v>
      </c>
      <c r="H19" s="7">
        <f t="shared" si="0"/>
        <v>1</v>
      </c>
      <c r="I19" s="60">
        <f>(G19)/COUNT(G19:G19)</f>
        <v>1</v>
      </c>
    </row>
    <row r="20" spans="1:8" ht="15.75">
      <c r="A20" s="71"/>
      <c r="B20" s="71"/>
      <c r="C20" s="72"/>
      <c r="D20" s="71"/>
      <c r="E20" s="71"/>
      <c r="F20" s="73"/>
      <c r="G20" s="81"/>
      <c r="H20" s="7"/>
    </row>
    <row r="21" spans="1:8" ht="15.75">
      <c r="A21" s="53"/>
      <c r="B21" s="53"/>
      <c r="C21" s="54"/>
      <c r="D21" s="53"/>
      <c r="E21" s="53"/>
      <c r="F21" s="55"/>
      <c r="G21" s="81"/>
      <c r="H21" s="7"/>
    </row>
    <row r="22" spans="8:9" ht="18.75">
      <c r="H22" s="34" t="e">
        <f>(SUM(H11:H20))/COUNT(H11:H20)</f>
        <v>#DIV/0!</v>
      </c>
      <c r="I22" s="10" t="s">
        <v>19</v>
      </c>
    </row>
    <row r="24" spans="1:8" s="27" customFormat="1" ht="18.75">
      <c r="A24" s="14" t="s">
        <v>24</v>
      </c>
      <c r="B24" s="6"/>
      <c r="C24" s="37"/>
      <c r="D24" s="25"/>
      <c r="E24" s="25"/>
      <c r="F24" s="26"/>
      <c r="G24" s="82"/>
      <c r="H24" s="26"/>
    </row>
    <row r="25" spans="1:8" s="3" customFormat="1" ht="18.75">
      <c r="A25" s="28" t="s">
        <v>9</v>
      </c>
      <c r="B25"/>
      <c r="C25" s="38"/>
      <c r="G25" s="82"/>
      <c r="H25" s="30"/>
    </row>
    <row r="26" spans="1:8" s="2" customFormat="1" ht="18.75">
      <c r="A26" s="3" t="s">
        <v>10</v>
      </c>
      <c r="B26"/>
      <c r="C26" s="35"/>
      <c r="D26" s="13"/>
      <c r="E26" s="13"/>
      <c r="F26" s="29" t="s">
        <v>25</v>
      </c>
      <c r="G26" s="82"/>
      <c r="H26" s="30"/>
    </row>
    <row r="27" spans="1:8" s="2" customFormat="1" ht="18.75">
      <c r="A27" s="3"/>
      <c r="B27"/>
      <c r="C27" s="35"/>
      <c r="D27" s="13"/>
      <c r="E27" s="13"/>
      <c r="F27" s="29"/>
      <c r="G27" s="82"/>
      <c r="H27" s="30"/>
    </row>
    <row r="28" spans="1:8" s="2" customFormat="1" ht="18.75">
      <c r="A28" s="3"/>
      <c r="B28"/>
      <c r="C28" s="35"/>
      <c r="D28" s="13"/>
      <c r="E28" s="13"/>
      <c r="F28" s="29"/>
      <c r="G28" s="82"/>
      <c r="H28" s="30"/>
    </row>
    <row r="29" spans="1:8" s="2" customFormat="1" ht="18.75">
      <c r="A29" s="4"/>
      <c r="B29"/>
      <c r="C29" s="35"/>
      <c r="D29" s="31"/>
      <c r="E29" s="13"/>
      <c r="F29" s="30"/>
      <c r="G29" s="82"/>
      <c r="H29" s="30"/>
    </row>
    <row r="30" spans="1:8" s="4" customFormat="1" ht="15">
      <c r="A30" s="4" t="s">
        <v>47</v>
      </c>
      <c r="B30"/>
      <c r="C30" s="35"/>
      <c r="F30" s="32"/>
      <c r="G30" s="83"/>
      <c r="H30" s="32"/>
    </row>
  </sheetData>
  <sheetProtection/>
  <mergeCells count="15">
    <mergeCell ref="A3:F3"/>
    <mergeCell ref="A4:F4"/>
    <mergeCell ref="A5:F5"/>
    <mergeCell ref="A7:A9"/>
    <mergeCell ref="B7:B9"/>
    <mergeCell ref="C7:C9"/>
    <mergeCell ref="D7:F7"/>
    <mergeCell ref="G7:G9"/>
    <mergeCell ref="D8:D9"/>
    <mergeCell ref="E8:F8"/>
    <mergeCell ref="I14:I15"/>
    <mergeCell ref="I16:I18"/>
    <mergeCell ref="A11:F11"/>
    <mergeCell ref="A13:F13"/>
    <mergeCell ref="A18:F18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3"/>
  <sheetViews>
    <sheetView view="pageBreakPreview" zoomScaleNormal="75" zoomScaleSheetLayoutView="100" workbookViewId="0" topLeftCell="A27">
      <selection activeCell="A27" sqref="A27:A30"/>
    </sheetView>
  </sheetViews>
  <sheetFormatPr defaultColWidth="9.140625" defaultRowHeight="15" outlineLevelRow="1"/>
  <cols>
    <col min="1" max="1" width="50.7109375" style="4" customWidth="1"/>
    <col min="2" max="2" width="39.00390625" style="4" customWidth="1"/>
    <col min="3" max="3" width="16.421875" style="4" bestFit="1" customWidth="1"/>
    <col min="4" max="4" width="21.140625" style="4" customWidth="1"/>
    <col min="5" max="5" width="7.28125" style="4" hidden="1" customWidth="1"/>
    <col min="6" max="6" width="10.28125" style="4" hidden="1" customWidth="1"/>
    <col min="7" max="7" width="9.7109375" style="4" hidden="1" customWidth="1"/>
    <col min="8" max="8" width="0" style="4" hidden="1" customWidth="1"/>
    <col min="9" max="16384" width="9.140625" style="4" customWidth="1"/>
  </cols>
  <sheetData>
    <row r="1" ht="15">
      <c r="D1" s="15" t="s">
        <v>30</v>
      </c>
    </row>
    <row r="2" ht="15">
      <c r="D2" s="15"/>
    </row>
    <row r="3" spans="1:4" ht="18.75">
      <c r="A3" s="119" t="s">
        <v>32</v>
      </c>
      <c r="B3" s="120"/>
      <c r="C3" s="120"/>
      <c r="D3" s="120"/>
    </row>
    <row r="4" spans="1:4" ht="18.75">
      <c r="A4" s="120" t="s">
        <v>49</v>
      </c>
      <c r="B4" s="120"/>
      <c r="C4" s="120"/>
      <c r="D4" s="120"/>
    </row>
    <row r="5" spans="1:4" s="2" customFormat="1" ht="19.5" thickBot="1">
      <c r="A5" s="18"/>
      <c r="B5" s="18"/>
      <c r="C5" s="52"/>
      <c r="D5" s="52"/>
    </row>
    <row r="6" spans="1:5" s="2" customFormat="1" ht="45" customHeight="1">
      <c r="A6" s="121" t="s">
        <v>23</v>
      </c>
      <c r="B6" s="123" t="s">
        <v>0</v>
      </c>
      <c r="C6" s="125" t="s">
        <v>22</v>
      </c>
      <c r="D6" s="126"/>
      <c r="E6" s="127" t="s">
        <v>18</v>
      </c>
    </row>
    <row r="7" spans="1:5" s="2" customFormat="1" ht="63" customHeight="1">
      <c r="A7" s="122"/>
      <c r="B7" s="124"/>
      <c r="C7" s="11" t="s">
        <v>6</v>
      </c>
      <c r="D7" s="43" t="s">
        <v>14</v>
      </c>
      <c r="E7" s="128"/>
    </row>
    <row r="8" spans="1:6" s="2" customFormat="1" ht="18.75">
      <c r="A8" s="44">
        <v>1</v>
      </c>
      <c r="B8" s="17">
        <v>2</v>
      </c>
      <c r="C8" s="16">
        <v>4</v>
      </c>
      <c r="D8" s="45">
        <v>5</v>
      </c>
      <c r="E8" s="50"/>
      <c r="F8" s="2" t="s">
        <v>33</v>
      </c>
    </row>
    <row r="9" spans="1:6" s="2" customFormat="1" ht="18.75">
      <c r="A9" s="112" t="s">
        <v>54</v>
      </c>
      <c r="B9" s="12" t="s">
        <v>2</v>
      </c>
      <c r="C9" s="65">
        <f>C10</f>
        <v>1559.8</v>
      </c>
      <c r="D9" s="74">
        <f>D10</f>
        <v>1546.8169</v>
      </c>
      <c r="E9" s="50">
        <f>D9/C9</f>
        <v>0.9916764328760098</v>
      </c>
      <c r="F9" s="49">
        <f>E9*100</f>
        <v>99.16764328760098</v>
      </c>
    </row>
    <row r="10" spans="1:8" s="2" customFormat="1" ht="18" customHeight="1">
      <c r="A10" s="113"/>
      <c r="B10" s="12" t="s">
        <v>13</v>
      </c>
      <c r="C10" s="65">
        <f>C23+C32+C37+C41+C45</f>
        <v>1559.8</v>
      </c>
      <c r="D10" s="75">
        <f>D23+D32+D37+D41+D45</f>
        <v>1546.8169</v>
      </c>
      <c r="E10" s="50">
        <f aca="true" t="shared" si="0" ref="E10:E45">D10/C10</f>
        <v>0.9916764328760098</v>
      </c>
      <c r="F10" s="49">
        <f aca="true" t="shared" si="1" ref="F10:F45">E10*100</f>
        <v>99.16764328760098</v>
      </c>
      <c r="G10" s="51">
        <f>C10/C9*100</f>
        <v>100</v>
      </c>
      <c r="H10" s="2">
        <f>99.65+0.3+0.05</f>
        <v>100</v>
      </c>
    </row>
    <row r="11" spans="1:6" s="2" customFormat="1" ht="37.5" hidden="1">
      <c r="A11" s="113"/>
      <c r="B11" s="12" t="s">
        <v>3</v>
      </c>
      <c r="C11" s="65" t="s">
        <v>35</v>
      </c>
      <c r="D11" s="74" t="s">
        <v>35</v>
      </c>
      <c r="E11" s="50" t="e">
        <f>(D12+D13)/(C12+C13)</f>
        <v>#REF!</v>
      </c>
      <c r="F11" s="49" t="e">
        <f t="shared" si="1"/>
        <v>#REF!</v>
      </c>
    </row>
    <row r="12" spans="1:7" s="2" customFormat="1" ht="18.75" hidden="1">
      <c r="A12" s="113"/>
      <c r="B12" s="12" t="s">
        <v>4</v>
      </c>
      <c r="C12" s="65" t="e">
        <f>C25+#REF!+#REF!+#REF!+#REF!+#REF!</f>
        <v>#REF!</v>
      </c>
      <c r="D12" s="74" t="e">
        <f>D25+#REF!+#REF!+#REF!+#REF!+#REF!</f>
        <v>#REF!</v>
      </c>
      <c r="E12" s="50" t="e">
        <f t="shared" si="0"/>
        <v>#REF!</v>
      </c>
      <c r="F12" s="49" t="e">
        <f t="shared" si="1"/>
        <v>#REF!</v>
      </c>
      <c r="G12" s="51" t="e">
        <f>C12/C9*100</f>
        <v>#REF!</v>
      </c>
    </row>
    <row r="13" spans="1:7" s="2" customFormat="1" ht="18.75" hidden="1">
      <c r="A13" s="113"/>
      <c r="B13" s="12" t="s">
        <v>5</v>
      </c>
      <c r="C13" s="65" t="e">
        <f>C26+C30+C39+#REF!+#REF!+#REF!+#REF!+#REF!</f>
        <v>#REF!</v>
      </c>
      <c r="D13" s="74" t="e">
        <f>D26+D30+D39+#REF!+#REF!+#REF!</f>
        <v>#REF!</v>
      </c>
      <c r="E13" s="50" t="e">
        <f t="shared" si="0"/>
        <v>#REF!</v>
      </c>
      <c r="F13" s="49" t="e">
        <f t="shared" si="1"/>
        <v>#REF!</v>
      </c>
      <c r="G13" s="51">
        <f>0.05</f>
        <v>0.05</v>
      </c>
    </row>
    <row r="14" spans="1:6" s="1" customFormat="1" ht="18.75" hidden="1" outlineLevel="1">
      <c r="A14" s="113"/>
      <c r="B14" s="12" t="s">
        <v>4</v>
      </c>
      <c r="C14" s="65"/>
      <c r="D14" s="74"/>
      <c r="E14" s="50" t="e">
        <f t="shared" si="0"/>
        <v>#DIV/0!</v>
      </c>
      <c r="F14" s="49" t="e">
        <f t="shared" si="1"/>
        <v>#DIV/0!</v>
      </c>
    </row>
    <row r="15" spans="1:6" s="1" customFormat="1" ht="18.75" hidden="1" outlineLevel="1">
      <c r="A15" s="46" t="s">
        <v>1</v>
      </c>
      <c r="B15" s="12" t="s">
        <v>4</v>
      </c>
      <c r="C15" s="66"/>
      <c r="D15" s="74"/>
      <c r="E15" s="50" t="e">
        <f t="shared" si="0"/>
        <v>#DIV/0!</v>
      </c>
      <c r="F15" s="49" t="e">
        <f t="shared" si="1"/>
        <v>#DIV/0!</v>
      </c>
    </row>
    <row r="16" spans="1:6" s="1" customFormat="1" ht="18.75" hidden="1" outlineLevel="1">
      <c r="A16" s="46"/>
      <c r="B16" s="12" t="s">
        <v>4</v>
      </c>
      <c r="C16" s="66"/>
      <c r="D16" s="74"/>
      <c r="E16" s="50" t="e">
        <f t="shared" si="0"/>
        <v>#DIV/0!</v>
      </c>
      <c r="F16" s="49" t="e">
        <f t="shared" si="1"/>
        <v>#DIV/0!</v>
      </c>
    </row>
    <row r="17" spans="1:6" s="1" customFormat="1" ht="18.75" hidden="1" outlineLevel="1">
      <c r="A17" s="46"/>
      <c r="B17" s="12" t="s">
        <v>4</v>
      </c>
      <c r="C17" s="66"/>
      <c r="D17" s="74"/>
      <c r="E17" s="50" t="e">
        <f t="shared" si="0"/>
        <v>#DIV/0!</v>
      </c>
      <c r="F17" s="49" t="e">
        <f t="shared" si="1"/>
        <v>#DIV/0!</v>
      </c>
    </row>
    <row r="18" spans="1:6" s="1" customFormat="1" ht="18.75" hidden="1" outlineLevel="1">
      <c r="A18" s="46"/>
      <c r="B18" s="12" t="s">
        <v>4</v>
      </c>
      <c r="C18" s="66"/>
      <c r="D18" s="74"/>
      <c r="E18" s="50" t="e">
        <f t="shared" si="0"/>
        <v>#DIV/0!</v>
      </c>
      <c r="F18" s="49" t="e">
        <f t="shared" si="1"/>
        <v>#DIV/0!</v>
      </c>
    </row>
    <row r="19" spans="1:6" s="1" customFormat="1" ht="18.75" hidden="1" outlineLevel="1">
      <c r="A19" s="46"/>
      <c r="B19" s="12" t="s">
        <v>4</v>
      </c>
      <c r="C19" s="66"/>
      <c r="D19" s="74"/>
      <c r="E19" s="50" t="e">
        <f t="shared" si="0"/>
        <v>#DIV/0!</v>
      </c>
      <c r="F19" s="49" t="e">
        <f t="shared" si="1"/>
        <v>#DIV/0!</v>
      </c>
    </row>
    <row r="20" spans="1:6" s="1" customFormat="1" ht="18.75" hidden="1" outlineLevel="1">
      <c r="A20" s="46"/>
      <c r="B20" s="12" t="s">
        <v>4</v>
      </c>
      <c r="C20" s="66"/>
      <c r="D20" s="74"/>
      <c r="E20" s="50" t="e">
        <f t="shared" si="0"/>
        <v>#DIV/0!</v>
      </c>
      <c r="F20" s="49" t="e">
        <f t="shared" si="1"/>
        <v>#DIV/0!</v>
      </c>
    </row>
    <row r="21" spans="1:6" s="2" customFormat="1" ht="18" customHeight="1" hidden="1" collapsed="1">
      <c r="A21" s="46"/>
      <c r="B21" s="12" t="s">
        <v>4</v>
      </c>
      <c r="C21" s="66"/>
      <c r="D21" s="74"/>
      <c r="E21" s="50" t="e">
        <f t="shared" si="0"/>
        <v>#DIV/0!</v>
      </c>
      <c r="F21" s="49" t="e">
        <f t="shared" si="1"/>
        <v>#DIV/0!</v>
      </c>
    </row>
    <row r="22" spans="1:6" s="2" customFormat="1" ht="40.5" customHeight="1">
      <c r="A22" s="114" t="s">
        <v>45</v>
      </c>
      <c r="B22" s="12" t="s">
        <v>2</v>
      </c>
      <c r="C22" s="65">
        <f>C23+C25+C26</f>
        <v>0</v>
      </c>
      <c r="D22" s="74">
        <f>D23+D25+D26</f>
        <v>0</v>
      </c>
      <c r="E22" s="50" t="e">
        <f t="shared" si="0"/>
        <v>#DIV/0!</v>
      </c>
      <c r="F22" s="49" t="e">
        <f t="shared" si="1"/>
        <v>#DIV/0!</v>
      </c>
    </row>
    <row r="23" spans="1:8" s="2" customFormat="1" ht="59.25" customHeight="1">
      <c r="A23" s="115"/>
      <c r="B23" s="12" t="s">
        <v>13</v>
      </c>
      <c r="C23" s="65">
        <v>0</v>
      </c>
      <c r="D23" s="74">
        <v>0</v>
      </c>
      <c r="E23" s="50" t="e">
        <f t="shared" si="0"/>
        <v>#DIV/0!</v>
      </c>
      <c r="F23" s="49" t="e">
        <f t="shared" si="1"/>
        <v>#DIV/0!</v>
      </c>
      <c r="G23" s="2" t="e">
        <f>C23/C22*100</f>
        <v>#DIV/0!</v>
      </c>
      <c r="H23" s="2" t="e">
        <f>G23+G25+G26</f>
        <v>#DIV/0!</v>
      </c>
    </row>
    <row r="24" spans="1:6" s="2" customFormat="1" ht="36" customHeight="1" hidden="1">
      <c r="A24" s="115"/>
      <c r="B24" s="12" t="s">
        <v>3</v>
      </c>
      <c r="C24" s="65" t="s">
        <v>35</v>
      </c>
      <c r="D24" s="74" t="s">
        <v>35</v>
      </c>
      <c r="E24" s="50"/>
      <c r="F24" s="49">
        <f t="shared" si="1"/>
        <v>0</v>
      </c>
    </row>
    <row r="25" spans="1:7" s="2" customFormat="1" ht="26.25" customHeight="1" hidden="1">
      <c r="A25" s="115"/>
      <c r="B25" s="12" t="s">
        <v>4</v>
      </c>
      <c r="C25" s="65">
        <v>0</v>
      </c>
      <c r="D25" s="74">
        <v>0</v>
      </c>
      <c r="E25" s="50"/>
      <c r="F25" s="49">
        <f t="shared" si="1"/>
        <v>0</v>
      </c>
      <c r="G25" s="2" t="e">
        <f>C25/C22*100</f>
        <v>#DIV/0!</v>
      </c>
    </row>
    <row r="26" spans="1:7" s="2" customFormat="1" ht="21.75" customHeight="1" hidden="1" collapsed="1">
      <c r="A26" s="116"/>
      <c r="B26" s="12" t="s">
        <v>5</v>
      </c>
      <c r="C26" s="65"/>
      <c r="D26" s="74"/>
      <c r="E26" s="50"/>
      <c r="F26" s="49">
        <f t="shared" si="1"/>
        <v>0</v>
      </c>
      <c r="G26" s="2" t="e">
        <f>C26/C23*100</f>
        <v>#DIV/0!</v>
      </c>
    </row>
    <row r="27" spans="1:6" s="2" customFormat="1" ht="27" customHeight="1">
      <c r="A27" s="117" t="s">
        <v>43</v>
      </c>
      <c r="B27" s="12" t="s">
        <v>2</v>
      </c>
      <c r="C27" s="65">
        <f>C28+C30</f>
        <v>0</v>
      </c>
      <c r="D27" s="74">
        <f>D28+D30</f>
        <v>0</v>
      </c>
      <c r="E27" s="50" t="e">
        <f t="shared" si="0"/>
        <v>#DIV/0!</v>
      </c>
      <c r="F27" s="49" t="e">
        <f t="shared" si="1"/>
        <v>#DIV/0!</v>
      </c>
    </row>
    <row r="28" spans="1:6" s="2" customFormat="1" ht="24" customHeight="1" collapsed="1">
      <c r="A28" s="117"/>
      <c r="B28" s="12" t="s">
        <v>13</v>
      </c>
      <c r="C28" s="65">
        <v>0</v>
      </c>
      <c r="D28" s="74">
        <v>0</v>
      </c>
      <c r="E28" s="50" t="e">
        <f>D28/C28</f>
        <v>#DIV/0!</v>
      </c>
      <c r="F28" s="49" t="e">
        <f>E28*100</f>
        <v>#DIV/0!</v>
      </c>
    </row>
    <row r="29" spans="1:6" s="2" customFormat="1" ht="38.25" customHeight="1" hidden="1" collapsed="1">
      <c r="A29" s="117"/>
      <c r="B29" s="12" t="s">
        <v>3</v>
      </c>
      <c r="C29" s="65" t="s">
        <v>35</v>
      </c>
      <c r="D29" s="74" t="s">
        <v>35</v>
      </c>
      <c r="E29" s="50" t="e">
        <f>D30/C30</f>
        <v>#DIV/0!</v>
      </c>
      <c r="F29" s="49" t="e">
        <f>E29*100</f>
        <v>#DIV/0!</v>
      </c>
    </row>
    <row r="30" spans="1:6" s="2" customFormat="1" ht="24" customHeight="1" hidden="1" collapsed="1">
      <c r="A30" s="117"/>
      <c r="B30" s="12" t="s">
        <v>5</v>
      </c>
      <c r="C30" s="65"/>
      <c r="D30" s="74"/>
      <c r="E30" s="50" t="e">
        <f t="shared" si="0"/>
        <v>#DIV/0!</v>
      </c>
      <c r="F30" s="49" t="e">
        <f t="shared" si="1"/>
        <v>#DIV/0!</v>
      </c>
    </row>
    <row r="31" spans="1:6" s="2" customFormat="1" ht="28.5" customHeight="1">
      <c r="A31" s="112" t="s">
        <v>52</v>
      </c>
      <c r="B31" s="12" t="s">
        <v>2</v>
      </c>
      <c r="C31" s="67">
        <f>C32</f>
        <v>428</v>
      </c>
      <c r="D31" s="74">
        <f>D32</f>
        <v>416.6169</v>
      </c>
      <c r="E31" s="50">
        <f t="shared" si="0"/>
        <v>0.9734039719626167</v>
      </c>
      <c r="F31" s="49">
        <f t="shared" si="1"/>
        <v>97.34039719626168</v>
      </c>
    </row>
    <row r="32" spans="1:6" s="2" customFormat="1" ht="29.25" customHeight="1">
      <c r="A32" s="113"/>
      <c r="B32" s="12" t="s">
        <v>13</v>
      </c>
      <c r="C32" s="67">
        <v>428</v>
      </c>
      <c r="D32" s="74">
        <v>416.6169</v>
      </c>
      <c r="E32" s="50">
        <f t="shared" si="0"/>
        <v>0.9734039719626167</v>
      </c>
      <c r="F32" s="49">
        <f t="shared" si="1"/>
        <v>97.34039719626168</v>
      </c>
    </row>
    <row r="33" spans="1:6" s="2" customFormat="1" ht="37.5" hidden="1">
      <c r="A33" s="113"/>
      <c r="B33" s="12" t="s">
        <v>3</v>
      </c>
      <c r="C33" s="67"/>
      <c r="D33" s="74"/>
      <c r="E33" s="50"/>
      <c r="F33" s="49">
        <f t="shared" si="1"/>
        <v>0</v>
      </c>
    </row>
    <row r="34" spans="1:6" s="2" customFormat="1" ht="18.75" hidden="1">
      <c r="A34" s="113"/>
      <c r="B34" s="12" t="s">
        <v>4</v>
      </c>
      <c r="C34" s="67"/>
      <c r="D34" s="74"/>
      <c r="E34" s="50"/>
      <c r="F34" s="49">
        <f t="shared" si="1"/>
        <v>0</v>
      </c>
    </row>
    <row r="35" spans="1:6" s="2" customFormat="1" ht="0" customHeight="1" hidden="1" collapsed="1">
      <c r="A35" s="118"/>
      <c r="B35" s="12" t="s">
        <v>5</v>
      </c>
      <c r="C35" s="67"/>
      <c r="D35" s="74"/>
      <c r="E35" s="50"/>
      <c r="F35" s="49">
        <f t="shared" si="1"/>
        <v>0</v>
      </c>
    </row>
    <row r="36" spans="1:6" s="2" customFormat="1" ht="26.25" customHeight="1">
      <c r="A36" s="112" t="s">
        <v>53</v>
      </c>
      <c r="B36" s="12" t="s">
        <v>2</v>
      </c>
      <c r="C36" s="67">
        <f>C37+C39</f>
        <v>359.8</v>
      </c>
      <c r="D36" s="74">
        <f>D37+D39</f>
        <v>358.2</v>
      </c>
      <c r="E36" s="50">
        <f t="shared" si="0"/>
        <v>0.9955530850472484</v>
      </c>
      <c r="F36" s="49">
        <f t="shared" si="1"/>
        <v>99.55530850472483</v>
      </c>
    </row>
    <row r="37" spans="1:6" s="2" customFormat="1" ht="18" customHeight="1" collapsed="1">
      <c r="A37" s="113"/>
      <c r="B37" s="12" t="s">
        <v>13</v>
      </c>
      <c r="C37" s="65">
        <v>359.8</v>
      </c>
      <c r="D37" s="74">
        <f>359.8-1.6</f>
        <v>358.2</v>
      </c>
      <c r="E37" s="50">
        <f>D37/C37</f>
        <v>0.9955530850472484</v>
      </c>
      <c r="F37" s="49">
        <f>E37*100</f>
        <v>99.55530850472483</v>
      </c>
    </row>
    <row r="38" spans="1:6" s="2" customFormat="1" ht="1.5" customHeight="1" hidden="1" collapsed="1">
      <c r="A38" s="113"/>
      <c r="B38" s="12" t="s">
        <v>3</v>
      </c>
      <c r="C38" s="65" t="s">
        <v>35</v>
      </c>
      <c r="D38" s="74" t="s">
        <v>35</v>
      </c>
      <c r="E38" s="50" t="e">
        <f>D39/C39</f>
        <v>#DIV/0!</v>
      </c>
      <c r="F38" s="49" t="e">
        <f>E38*100</f>
        <v>#DIV/0!</v>
      </c>
    </row>
    <row r="39" spans="1:6" s="2" customFormat="1" ht="18.75" hidden="1" collapsed="1">
      <c r="A39" s="113"/>
      <c r="B39" s="12" t="s">
        <v>5</v>
      </c>
      <c r="C39" s="65">
        <v>0</v>
      </c>
      <c r="D39" s="74">
        <v>0</v>
      </c>
      <c r="E39" s="50" t="e">
        <f t="shared" si="0"/>
        <v>#DIV/0!</v>
      </c>
      <c r="F39" s="49" t="e">
        <f t="shared" si="1"/>
        <v>#DIV/0!</v>
      </c>
    </row>
    <row r="40" spans="1:6" s="2" customFormat="1" ht="18.75">
      <c r="A40" s="117" t="s">
        <v>55</v>
      </c>
      <c r="B40" s="12" t="s">
        <v>2</v>
      </c>
      <c r="C40" s="65">
        <f>C41+C43</f>
        <v>700</v>
      </c>
      <c r="D40" s="75">
        <f>D41+D43</f>
        <v>700</v>
      </c>
      <c r="E40" s="50"/>
      <c r="F40" s="49"/>
    </row>
    <row r="41" spans="1:6" s="2" customFormat="1" ht="18.75">
      <c r="A41" s="117"/>
      <c r="B41" s="12" t="s">
        <v>13</v>
      </c>
      <c r="C41" s="65">
        <v>700</v>
      </c>
      <c r="D41" s="74">
        <v>700</v>
      </c>
      <c r="E41" s="50"/>
      <c r="F41" s="49"/>
    </row>
    <row r="42" spans="1:6" s="2" customFormat="1" ht="37.5">
      <c r="A42" s="117"/>
      <c r="B42" s="12" t="s">
        <v>3</v>
      </c>
      <c r="C42" s="65" t="s">
        <v>35</v>
      </c>
      <c r="D42" s="74" t="s">
        <v>35</v>
      </c>
      <c r="E42" s="50"/>
      <c r="F42" s="49"/>
    </row>
    <row r="43" spans="1:6" s="2" customFormat="1" ht="18.75">
      <c r="A43" s="117"/>
      <c r="B43" s="12" t="s">
        <v>5</v>
      </c>
      <c r="C43" s="65">
        <v>0</v>
      </c>
      <c r="D43" s="74">
        <v>0</v>
      </c>
      <c r="E43" s="50"/>
      <c r="F43" s="49"/>
    </row>
    <row r="44" spans="1:6" s="2" customFormat="1" ht="19.5" customHeight="1">
      <c r="A44" s="112" t="s">
        <v>50</v>
      </c>
      <c r="B44" s="12" t="s">
        <v>2</v>
      </c>
      <c r="C44" s="65">
        <f>C45</f>
        <v>72</v>
      </c>
      <c r="D44" s="74">
        <f>D45</f>
        <v>72</v>
      </c>
      <c r="E44" s="50">
        <f t="shared" si="0"/>
        <v>1</v>
      </c>
      <c r="F44" s="49">
        <f t="shared" si="1"/>
        <v>100</v>
      </c>
    </row>
    <row r="45" spans="1:6" ht="18.75">
      <c r="A45" s="118"/>
      <c r="B45" s="12" t="s">
        <v>13</v>
      </c>
      <c r="C45" s="65">
        <v>72</v>
      </c>
      <c r="D45" s="74">
        <v>72</v>
      </c>
      <c r="E45" s="50">
        <f t="shared" si="0"/>
        <v>1</v>
      </c>
      <c r="F45" s="49">
        <f t="shared" si="1"/>
        <v>100</v>
      </c>
    </row>
    <row r="46" spans="3:4" ht="15">
      <c r="C46" s="33">
        <f>C9-'[4]по классификациям'!K6</f>
        <v>-478669.3000000001</v>
      </c>
      <c r="D46" s="33" t="e">
        <f>D9-#REF!</f>
        <v>#REF!</v>
      </c>
    </row>
    <row r="47" spans="4:5" ht="15">
      <c r="D47" s="48"/>
      <c r="E47" s="5"/>
    </row>
    <row r="48" spans="1:5" ht="18.75">
      <c r="A48" s="14" t="s">
        <v>24</v>
      </c>
      <c r="C48" s="5"/>
      <c r="D48" s="56"/>
      <c r="E48" s="20"/>
    </row>
    <row r="49" spans="1:5" ht="18.75">
      <c r="A49" s="3" t="s">
        <v>9</v>
      </c>
      <c r="C49" s="19"/>
      <c r="D49" s="20"/>
      <c r="E49" s="5"/>
    </row>
    <row r="50" spans="1:5" ht="18.75">
      <c r="A50" s="3" t="s">
        <v>10</v>
      </c>
      <c r="C50" s="5"/>
      <c r="D50" s="20" t="s">
        <v>25</v>
      </c>
      <c r="E50" s="5"/>
    </row>
    <row r="51" spans="3:5" ht="18.75">
      <c r="C51" s="5"/>
      <c r="D51" s="20"/>
      <c r="E51" s="20"/>
    </row>
    <row r="52" spans="1:5" ht="18.75">
      <c r="A52" s="3" t="s">
        <v>26</v>
      </c>
      <c r="C52" s="19"/>
      <c r="E52" s="20"/>
    </row>
    <row r="53" spans="1:5" ht="18.75">
      <c r="A53" s="3" t="s">
        <v>27</v>
      </c>
      <c r="C53" s="19"/>
      <c r="D53" s="20" t="s">
        <v>28</v>
      </c>
      <c r="E53" s="22"/>
    </row>
    <row r="54" spans="1:5" ht="15">
      <c r="A54" s="21"/>
      <c r="E54" s="5"/>
    </row>
    <row r="55" spans="3:5" ht="15">
      <c r="C55" s="5"/>
      <c r="D55" s="5"/>
      <c r="E55" s="5"/>
    </row>
    <row r="56" spans="1:5" ht="15">
      <c r="A56" s="4" t="s">
        <v>46</v>
      </c>
      <c r="C56" s="5"/>
      <c r="D56" s="5"/>
      <c r="E56" s="5"/>
    </row>
    <row r="57" spans="1:5" ht="18.75">
      <c r="A57" s="4" t="s">
        <v>29</v>
      </c>
      <c r="C57" s="5"/>
      <c r="D57" s="5"/>
      <c r="E57" s="23"/>
    </row>
    <row r="60" spans="3:4" ht="15" hidden="1">
      <c r="C60" s="48" t="e">
        <f>C9-#REF!/1000</f>
        <v>#REF!</v>
      </c>
      <c r="D60" s="48" t="e">
        <f>D9-#REF!/1000</f>
        <v>#REF!</v>
      </c>
    </row>
    <row r="61" spans="3:4" ht="15" hidden="1">
      <c r="C61" s="48" t="e">
        <f>C23+C30+C32+C39+C45+#REF!-C10</f>
        <v>#REF!</v>
      </c>
      <c r="D61" s="48" t="e">
        <f>D23+D30+D32+D39+D45+#REF!-D10</f>
        <v>#REF!</v>
      </c>
    </row>
    <row r="62" spans="3:4" ht="15" hidden="1">
      <c r="C62" s="48" t="e">
        <f>#REF!+C34+C25-C12</f>
        <v>#REF!</v>
      </c>
      <c r="D62" s="48" t="e">
        <f>#REF!+D34+D25-D12</f>
        <v>#REF!</v>
      </c>
    </row>
    <row r="63" spans="3:4" ht="15" hidden="1">
      <c r="C63" s="48" t="e">
        <f>C13-C26-C35-#REF!</f>
        <v>#REF!</v>
      </c>
      <c r="D63" s="48" t="e">
        <f>D13-D26-D35-#REF!</f>
        <v>#REF!</v>
      </c>
    </row>
  </sheetData>
  <sheetProtection/>
  <mergeCells count="13">
    <mergeCell ref="A3:D3"/>
    <mergeCell ref="A4:D4"/>
    <mergeCell ref="A6:A7"/>
    <mergeCell ref="B6:B7"/>
    <mergeCell ref="C6:D6"/>
    <mergeCell ref="E6:E7"/>
    <mergeCell ref="A9:A14"/>
    <mergeCell ref="A22:A26"/>
    <mergeCell ref="A27:A30"/>
    <mergeCell ref="A31:A35"/>
    <mergeCell ref="A36:A39"/>
    <mergeCell ref="A44:A45"/>
    <mergeCell ref="A40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colBreaks count="1" manualBreakCount="1">
    <brk id="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2024-05-03T01:48:35Z</dcterms:modified>
  <cp:category/>
  <cp:version/>
  <cp:contentType/>
  <cp:contentStatus/>
</cp:coreProperties>
</file>